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24226"/>
  <xr:revisionPtr revIDLastSave="0" documentId="8_{36B90648-5678-4000-BA91-1ADBB23984EC}" xr6:coauthVersionLast="47" xr6:coauthVersionMax="47" xr10:uidLastSave="{00000000-0000-0000-0000-000000000000}"/>
  <bookViews>
    <workbookView xWindow="-120" yWindow="-120" windowWidth="28110" windowHeight="16440" firstSheet="1" activeTab="1" xr2:uid="{00000000-000D-0000-FFFF-FFFF00000000}"/>
  </bookViews>
  <sheets>
    <sheet name="Instructivo" sheetId="6" state="hidden" r:id="rId1"/>
    <sheet name="COMGES N°13" sheetId="9" r:id="rId2"/>
    <sheet name="Resumen" sheetId="10" state="hidden" r:id="rId3"/>
  </sheets>
  <definedNames>
    <definedName name="_xlnm._FilterDatabase" localSheetId="1" hidden="1">'COMGES N°13'!$B$7:$O$11</definedName>
    <definedName name="_xlnm.Print_Area" localSheetId="1">'COMGES N°13'!$B$4:$H$11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9" l="1"/>
  <c r="I15" i="9"/>
  <c r="L15" i="9"/>
  <c r="O15" i="9"/>
  <c r="F16" i="9"/>
  <c r="I16" i="9"/>
  <c r="L16" i="9"/>
  <c r="D17" i="9"/>
  <c r="E17" i="9"/>
  <c r="G17" i="9"/>
  <c r="H17" i="9"/>
  <c r="J17" i="9"/>
  <c r="K17" i="9"/>
  <c r="M17" i="9"/>
  <c r="N17" i="9"/>
  <c r="I17" i="9" l="1"/>
  <c r="S15" i="9" s="1"/>
  <c r="T15" i="9" s="1"/>
  <c r="L17" i="9"/>
  <c r="S16" i="9" s="1"/>
  <c r="T16" i="9" s="1"/>
  <c r="O17" i="9"/>
  <c r="S17" i="9" s="1"/>
  <c r="T17" i="9" s="1"/>
  <c r="F17" i="9"/>
  <c r="S14" i="9" s="1"/>
  <c r="F23" i="9"/>
  <c r="I23" i="9"/>
  <c r="L23" i="9"/>
  <c r="O23" i="9"/>
  <c r="F24" i="9"/>
  <c r="I24" i="9"/>
  <c r="L24" i="9"/>
  <c r="D25" i="9"/>
  <c r="E25" i="9"/>
  <c r="G25" i="9"/>
  <c r="H25" i="9"/>
  <c r="J25" i="9"/>
  <c r="K25" i="9"/>
  <c r="M25" i="9"/>
  <c r="N25" i="9"/>
  <c r="I25" i="9" l="1"/>
  <c r="S23" i="9" s="1"/>
  <c r="T23" i="9" s="1"/>
  <c r="O25" i="9"/>
  <c r="S25" i="9" s="1"/>
  <c r="T25" i="9" s="1"/>
  <c r="L25" i="9"/>
  <c r="S24" i="9" s="1"/>
  <c r="T24" i="9" s="1"/>
  <c r="T14" i="9"/>
  <c r="S18" i="9"/>
  <c r="F25" i="9"/>
  <c r="S22" i="9" s="1"/>
  <c r="F7" i="9"/>
  <c r="S26" i="9" l="1"/>
  <c r="T22" i="9"/>
  <c r="C4" i="10"/>
  <c r="Q4" i="10" l="1"/>
  <c r="P4" i="10"/>
  <c r="M4" i="10"/>
  <c r="N4" i="10"/>
  <c r="J4" i="10"/>
  <c r="H54" i="6"/>
  <c r="I54" i="6"/>
  <c r="J54" i="6"/>
  <c r="G36" i="6"/>
  <c r="G52" i="6" s="1"/>
  <c r="G26" i="6"/>
  <c r="F52" i="6"/>
  <c r="G35" i="6"/>
  <c r="G51" i="6" s="1"/>
  <c r="G37" i="6"/>
  <c r="G53" i="6"/>
  <c r="G34" i="6"/>
  <c r="G50" i="6" s="1"/>
  <c r="G25" i="6"/>
  <c r="F51" i="6"/>
  <c r="G27" i="6"/>
  <c r="F53" i="6" s="1"/>
  <c r="G24" i="6"/>
  <c r="F50" i="6"/>
  <c r="G15" i="6"/>
  <c r="E51" i="6" s="1"/>
  <c r="G16" i="6"/>
  <c r="E52" i="6"/>
  <c r="G17" i="6"/>
  <c r="E53" i="6" s="1"/>
  <c r="G14" i="6"/>
  <c r="E50" i="6" s="1"/>
  <c r="E18" i="6"/>
  <c r="F18" i="6"/>
  <c r="F38" i="6"/>
  <c r="E38" i="6"/>
  <c r="P5" i="10"/>
  <c r="Q5" i="10"/>
  <c r="P6" i="10"/>
  <c r="Q6" i="10"/>
  <c r="P7" i="10"/>
  <c r="Q7" i="10"/>
  <c r="P8" i="10"/>
  <c r="Q8" i="10"/>
  <c r="P9" i="10"/>
  <c r="Q9" i="10"/>
  <c r="P10" i="10"/>
  <c r="Q10" i="10"/>
  <c r="M5" i="10"/>
  <c r="N5" i="10"/>
  <c r="M6" i="10"/>
  <c r="N6" i="10"/>
  <c r="M7" i="10"/>
  <c r="N7" i="10"/>
  <c r="M8" i="10"/>
  <c r="N8" i="10"/>
  <c r="M9" i="10"/>
  <c r="N9" i="10"/>
  <c r="M10" i="10"/>
  <c r="N10" i="10"/>
  <c r="N9" i="9"/>
  <c r="M9" i="9"/>
  <c r="O10" i="10"/>
  <c r="O9" i="10"/>
  <c r="O8" i="10"/>
  <c r="O7" i="10"/>
  <c r="O6" i="10"/>
  <c r="O8" i="9"/>
  <c r="O5" i="10" s="1"/>
  <c r="O7" i="9"/>
  <c r="O4" i="10" s="1"/>
  <c r="K9" i="9"/>
  <c r="J9" i="9"/>
  <c r="L10" i="10"/>
  <c r="L9" i="10"/>
  <c r="L8" i="10"/>
  <c r="L7" i="10"/>
  <c r="L6" i="10"/>
  <c r="L8" i="9"/>
  <c r="L5" i="10" s="1"/>
  <c r="L7" i="9"/>
  <c r="L4" i="10" s="1"/>
  <c r="H9" i="9"/>
  <c r="G9" i="9"/>
  <c r="I10" i="10"/>
  <c r="I9" i="10"/>
  <c r="I8" i="10"/>
  <c r="I7" i="10"/>
  <c r="I6" i="10"/>
  <c r="I8" i="9"/>
  <c r="I5" i="10" s="1"/>
  <c r="I7" i="9"/>
  <c r="I4" i="10" s="1"/>
  <c r="E9" i="9"/>
  <c r="D9" i="9"/>
  <c r="F10" i="10"/>
  <c r="F9" i="10"/>
  <c r="F8" i="10"/>
  <c r="F7" i="10"/>
  <c r="F6" i="10"/>
  <c r="F8" i="9"/>
  <c r="F5" i="10" s="1"/>
  <c r="F4" i="10"/>
  <c r="C10" i="10"/>
  <c r="C9" i="10"/>
  <c r="C8" i="10"/>
  <c r="C7" i="10"/>
  <c r="C6" i="10"/>
  <c r="C5" i="10"/>
  <c r="J10" i="10"/>
  <c r="G10" i="10"/>
  <c r="D10" i="10"/>
  <c r="J9" i="10"/>
  <c r="G9" i="10"/>
  <c r="D9" i="10"/>
  <c r="J8" i="10"/>
  <c r="G8" i="10"/>
  <c r="D8" i="10"/>
  <c r="J7" i="10"/>
  <c r="G7" i="10"/>
  <c r="D7" i="10"/>
  <c r="J6" i="10"/>
  <c r="G6" i="10"/>
  <c r="D6" i="10"/>
  <c r="J5" i="10"/>
  <c r="G5" i="10"/>
  <c r="D5" i="10"/>
  <c r="G4" i="10"/>
  <c r="D4" i="10"/>
  <c r="K10" i="10"/>
  <c r="K9" i="10"/>
  <c r="K8" i="10"/>
  <c r="K7" i="10"/>
  <c r="K6" i="10"/>
  <c r="K5" i="10"/>
  <c r="K4" i="10"/>
  <c r="E5" i="10"/>
  <c r="E6" i="10"/>
  <c r="E7" i="10"/>
  <c r="E8" i="10"/>
  <c r="E9" i="10"/>
  <c r="E10" i="10"/>
  <c r="H8" i="10"/>
  <c r="H9" i="10"/>
  <c r="H10" i="10"/>
  <c r="H5" i="10"/>
  <c r="H6" i="10"/>
  <c r="H7" i="10"/>
  <c r="H4" i="10"/>
  <c r="E4" i="10"/>
  <c r="F28" i="6"/>
  <c r="E28" i="6"/>
  <c r="O9" i="9" l="1"/>
  <c r="O11" i="10" s="1"/>
  <c r="G28" i="6"/>
  <c r="F54" i="6" s="1"/>
  <c r="G11" i="10"/>
  <c r="I9" i="9"/>
  <c r="I11" i="10" s="1"/>
  <c r="L9" i="9"/>
  <c r="S8" i="9" s="1"/>
  <c r="J11" i="10"/>
  <c r="D11" i="10"/>
  <c r="G18" i="6"/>
  <c r="E54" i="6" s="1"/>
  <c r="K11" i="10"/>
  <c r="G38" i="6"/>
  <c r="G54" i="6" s="1"/>
  <c r="H16" i="10"/>
  <c r="N11" i="10"/>
  <c r="Q11" i="10"/>
  <c r="P11" i="10"/>
  <c r="F9" i="9"/>
  <c r="F11" i="10" s="1"/>
  <c r="S9" i="9" l="1"/>
  <c r="T9" i="9" s="1"/>
  <c r="F19" i="10" s="1"/>
  <c r="S7" i="9"/>
  <c r="H17" i="10"/>
  <c r="M11" i="10"/>
  <c r="L11" i="10"/>
  <c r="E11" i="10"/>
  <c r="S6" i="9"/>
  <c r="H11" i="10"/>
  <c r="H18" i="10"/>
  <c r="C11" i="10"/>
  <c r="T8" i="9"/>
  <c r="F18" i="10" s="1"/>
  <c r="S10" i="9" l="1"/>
  <c r="T7" i="9"/>
  <c r="F17" i="10" s="1"/>
  <c r="G17" i="10"/>
  <c r="G18" i="10"/>
  <c r="I18" i="10" s="1"/>
  <c r="G19" i="10"/>
  <c r="G16" i="10"/>
  <c r="T6" i="9"/>
  <c r="F16" i="10" s="1"/>
  <c r="H19" i="10"/>
  <c r="I17" i="10" l="1"/>
  <c r="I19" i="10"/>
  <c r="I16" i="10"/>
</calcChain>
</file>

<file path=xl/sharedStrings.xml><?xml version="1.0" encoding="utf-8"?>
<sst xmlns="http://schemas.openxmlformats.org/spreadsheetml/2006/main" count="224" uniqueCount="88">
  <si>
    <t xml:space="preserve">1er corte </t>
  </si>
  <si>
    <t xml:space="preserve">2do corte </t>
  </si>
  <si>
    <t xml:space="preserve">3er corte </t>
  </si>
  <si>
    <t xml:space="preserve">4to corte </t>
  </si>
  <si>
    <t>Cirugía Mayor Ambulatoria (CMA)</t>
  </si>
  <si>
    <t>Hospitalización</t>
  </si>
  <si>
    <t>SS XXXXXXX</t>
  </si>
  <si>
    <t>INSTRUCCIONES PARA COMPLETAR PLANILLA COMGES N° 5 EN SUS CUATRO CORTES.</t>
  </si>
  <si>
    <t xml:space="preserve">1. </t>
  </si>
  <si>
    <t xml:space="preserve">2. </t>
  </si>
  <si>
    <t xml:space="preserve">3. </t>
  </si>
  <si>
    <t>ejemplo:</t>
  </si>
  <si>
    <t xml:space="preserve">4. </t>
  </si>
  <si>
    <t xml:space="preserve">5. </t>
  </si>
  <si>
    <t xml:space="preserve">6. </t>
  </si>
  <si>
    <t>Completar númerador y denominador de hojas:  Colecistectomías y Hernias.</t>
  </si>
  <si>
    <t xml:space="preserve">7. </t>
  </si>
  <si>
    <t>Hoja Consolidado</t>
  </si>
  <si>
    <t>Ejemplo:</t>
  </si>
  <si>
    <t xml:space="preserve">8. </t>
  </si>
  <si>
    <t>Hospital 1</t>
  </si>
  <si>
    <t>Hospital 2</t>
  </si>
  <si>
    <t>Hospital 3</t>
  </si>
  <si>
    <t>Hospital 4</t>
  </si>
  <si>
    <t>Total SS XXXXXXX</t>
  </si>
  <si>
    <t>1er trimestre 2018</t>
  </si>
  <si>
    <t>Hospital 5</t>
  </si>
  <si>
    <t xml:space="preserve">% de ambulatorización </t>
  </si>
  <si>
    <r>
      <t>Prontamente s</t>
    </r>
    <r>
      <rPr>
        <b/>
        <sz val="11"/>
        <color theme="1"/>
        <rFont val="Calibri"/>
        <family val="2"/>
        <scheme val="minor"/>
      </rPr>
      <t>e les informará LB 2017 para revisión y validación.</t>
    </r>
  </si>
  <si>
    <r>
      <t xml:space="preserve">No eliminar </t>
    </r>
    <r>
      <rPr>
        <b/>
        <sz val="11"/>
        <color rgb="FFFF0000"/>
        <rFont val="Calibri"/>
        <family val="2"/>
        <scheme val="minor"/>
      </rPr>
      <t>ninguna fila</t>
    </r>
    <r>
      <rPr>
        <sz val="11"/>
        <color theme="1"/>
        <rFont val="Calibri"/>
        <family val="2"/>
        <scheme val="minor"/>
      </rPr>
      <t xml:space="preserve"> aunque ésta no se ocupe por tener menor N° de hospitales.</t>
    </r>
  </si>
  <si>
    <r>
      <t xml:space="preserve">El archivo consta de 3 hojas, una para la trazadora de Colecistectomías, otra para Hernias de pared abdominal y la última corresponde al consolidado de ambas trazadoras, ésta última corresponde a la </t>
    </r>
    <r>
      <rPr>
        <b/>
        <sz val="11"/>
        <color rgb="FFFF0000"/>
        <rFont val="Calibri"/>
        <family val="2"/>
        <scheme val="minor"/>
      </rPr>
      <t>Línea Base</t>
    </r>
    <r>
      <rPr>
        <sz val="11"/>
        <color theme="1"/>
        <rFont val="Calibri"/>
        <family val="2"/>
        <scheme val="minor"/>
      </rPr>
      <t>.</t>
    </r>
  </si>
  <si>
    <r>
      <t xml:space="preserve">Cambiar </t>
    </r>
    <r>
      <rPr>
        <b/>
        <sz val="11"/>
        <color rgb="FFFF0000"/>
        <rFont val="Calibri"/>
        <family val="2"/>
        <scheme val="minor"/>
      </rPr>
      <t xml:space="preserve">XXX </t>
    </r>
    <r>
      <rPr>
        <sz val="11"/>
        <color theme="1"/>
        <rFont val="Calibri"/>
        <family val="2"/>
        <scheme val="minor"/>
      </rPr>
      <t xml:space="preserve">por el nombre de su hospital, los cálculos en rojo va predeterminado </t>
    </r>
    <r>
      <rPr>
        <b/>
        <sz val="11"/>
        <color rgb="FFFF0000"/>
        <rFont val="Calibri"/>
        <family val="2"/>
        <scheme val="minor"/>
      </rPr>
      <t>(no borrar fórmulas)</t>
    </r>
    <r>
      <rPr>
        <sz val="11"/>
        <color rgb="FFFF0000"/>
        <rFont val="Calibri"/>
        <family val="2"/>
        <scheme val="minor"/>
      </rPr>
      <t>.</t>
    </r>
  </si>
  <si>
    <t>Resultado  a  Diciembre 2018</t>
  </si>
  <si>
    <t>% de suspension</t>
  </si>
  <si>
    <t>Programadas</t>
  </si>
  <si>
    <t>Suspendidas</t>
  </si>
  <si>
    <t>Hospital 6</t>
  </si>
  <si>
    <t>Hospital 7</t>
  </si>
  <si>
    <t>Total Horas Ocupadas en trabajo</t>
  </si>
  <si>
    <t>Total Horas Habilitadas</t>
  </si>
  <si>
    <t>% de Ocupación</t>
  </si>
  <si>
    <t>CMA</t>
  </si>
  <si>
    <t>Hospitalizado</t>
  </si>
  <si>
    <t>% CMA</t>
  </si>
  <si>
    <t>% Ocupación</t>
  </si>
  <si>
    <t>% de Suspensión</t>
  </si>
  <si>
    <t>Metas</t>
  </si>
  <si>
    <t>1° Corte</t>
  </si>
  <si>
    <t>2° Corte</t>
  </si>
  <si>
    <t>3° Corte</t>
  </si>
  <si>
    <t>4° Corte</t>
  </si>
  <si>
    <t>Cortes</t>
  </si>
  <si>
    <t>% acumulado</t>
  </si>
  <si>
    <t>Los valores en cada corte son Acumulados</t>
  </si>
  <si>
    <t>Resultado al corte</t>
  </si>
  <si>
    <t>% de CMA</t>
  </si>
  <si>
    <t>Corte</t>
  </si>
  <si>
    <t>% cumplimiento</t>
  </si>
  <si>
    <t>Ocupación</t>
  </si>
  <si>
    <t>Suspension</t>
  </si>
  <si>
    <t>% de ocupación</t>
  </si>
  <si>
    <t>% suspensión</t>
  </si>
  <si>
    <t>Línea Base 2018</t>
  </si>
  <si>
    <r>
      <t>La hoja</t>
    </r>
    <r>
      <rPr>
        <b/>
        <sz val="11"/>
        <color rgb="FFFF0000"/>
        <rFont val="Calibri"/>
        <family val="2"/>
        <scheme val="minor"/>
      </rPr>
      <t xml:space="preserve"> Resumen</t>
    </r>
    <r>
      <rPr>
        <sz val="11"/>
        <color theme="1"/>
        <rFont val="Calibri"/>
        <family val="2"/>
        <scheme val="minor"/>
      </rPr>
      <t>, se autocompletará automáticamente para facilitar tareas y por seguridad de información ésta se encuentra protegida.</t>
    </r>
  </si>
  <si>
    <t>La completud de la planilla es de responsabilidad del Servicio de Salud para cada uno de sus cortes y debe ser enviada cuando corresponda ( de acuerdo a calendario COMGES 2019).</t>
  </si>
  <si>
    <t>El cálculo del cumplimiento de la meta para cada corte se hará con los resultados de la consolidación de 13.1,13.2 y 13.3 de acuerdo a Orientaciones Técnicas .</t>
  </si>
  <si>
    <t>Resultado  a  Diciembre 2019</t>
  </si>
  <si>
    <t>1er trimestre 2020</t>
  </si>
  <si>
    <t>2do trimestre 2020</t>
  </si>
  <si>
    <t>3er trimestre 2020</t>
  </si>
  <si>
    <t>4to trimestre 2020</t>
  </si>
  <si>
    <t xml:space="preserve">SS </t>
  </si>
  <si>
    <t>HCHM CHILLAN</t>
  </si>
  <si>
    <t>H SAN CARLOS</t>
  </si>
  <si>
    <t>HCHMCHILLAN</t>
  </si>
  <si>
    <t>SS Ñuble</t>
  </si>
  <si>
    <t>HCHM</t>
  </si>
  <si>
    <t>HSC</t>
  </si>
  <si>
    <t>1er trimestre 2022</t>
  </si>
  <si>
    <t>2do trimestre 2022</t>
  </si>
  <si>
    <t>3er trimestre 2022</t>
  </si>
  <si>
    <t>4to trimestre 2022</t>
  </si>
  <si>
    <t>SS ÑUBLE</t>
  </si>
  <si>
    <r>
      <rPr>
        <sz val="10"/>
        <color theme="1"/>
        <rFont val="Arial Black"/>
        <family val="2"/>
      </rPr>
      <t xml:space="preserve">13.1 </t>
    </r>
    <r>
      <rPr>
        <sz val="10"/>
        <color theme="1"/>
        <rFont val="Calibri"/>
        <family val="2"/>
        <scheme val="minor"/>
      </rPr>
      <t>Porcentaje de ambulatorización de cirugías mayores</t>
    </r>
  </si>
  <si>
    <r>
      <rPr>
        <sz val="10"/>
        <color theme="1"/>
        <rFont val="Arial Black"/>
        <family val="2"/>
      </rPr>
      <t xml:space="preserve"> 13.2</t>
    </r>
    <r>
      <rPr>
        <sz val="10"/>
        <color theme="1"/>
        <rFont val="Calibri"/>
        <family val="2"/>
        <scheme val="minor"/>
      </rPr>
      <t xml:space="preserve"> Porcentaje de suspensión de intervenciones quirúrgicas en pacientes de tabla quirúrgica programada.</t>
    </r>
  </si>
  <si>
    <r>
      <rPr>
        <sz val="10"/>
        <color theme="1"/>
        <rFont val="Arial Black"/>
        <family val="2"/>
      </rPr>
      <t xml:space="preserve"> 13.3</t>
    </r>
    <r>
      <rPr>
        <sz val="10"/>
        <color theme="1"/>
        <rFont val="Calibri"/>
        <family val="2"/>
        <scheme val="minor"/>
      </rPr>
      <t xml:space="preserve"> Porcentaje de horas de ocupación de quirófanos de cirugía electiva.</t>
    </r>
  </si>
  <si>
    <r>
      <t xml:space="preserve">COMGES N°13
</t>
    </r>
    <r>
      <rPr>
        <sz val="10"/>
        <color theme="8" tint="-0.249977111117893"/>
        <rFont val="Arial Narrow"/>
        <family val="2"/>
      </rPr>
      <t>FORTALECIMIENTO DEL PROCESO QUIRÚRGICO</t>
    </r>
  </si>
  <si>
    <t>Resumen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</si>
</sst>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33399"/>
      <name val="Calibri"/>
      <family val="2"/>
    </font>
    <font>
      <sz val="8"/>
      <color theme="1"/>
      <name val="Calibri"/>
      <family val="2"/>
    </font>
    <font>
      <b/>
      <sz val="8"/>
      <color rgb="FF333399"/>
      <name val="Calibri"/>
      <family val="2"/>
    </font>
    <font>
      <b/>
      <sz val="8"/>
      <color theme="1"/>
      <name val="Calibri"/>
      <family val="2"/>
    </font>
    <font>
      <b/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rgb="FF333399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Arial Black"/>
      <family val="2"/>
    </font>
    <font>
      <b/>
      <sz val="8"/>
      <name val="Calibri"/>
      <family val="2"/>
    </font>
    <font>
      <sz val="18"/>
      <color theme="8" tint="-0.249977111117893"/>
      <name val="Arial Black"/>
      <family val="2"/>
    </font>
    <font>
      <sz val="10"/>
      <color theme="8" tint="-0.249977111117893"/>
      <name val="Arial Narrow"/>
      <family val="2"/>
    </font>
    <font>
      <b/>
      <sz val="16"/>
      <color theme="8" tint="-0.499984740745262"/>
      <name val="Calibri"/>
      <family val="2"/>
      <scheme val="minor"/>
    </font>
    <font>
      <b/>
      <sz val="8"/>
      <color theme="4" tint="-0.249977111117893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7" fillId="3" borderId="0" xfId="0" applyFont="1" applyFill="1"/>
    <xf numFmtId="9" fontId="5" fillId="2" borderId="2" xfId="1" applyFont="1" applyFill="1" applyBorder="1" applyAlignment="1">
      <alignment horizontal="center" vertical="center" wrapText="1"/>
    </xf>
    <xf numFmtId="0" fontId="3" fillId="3" borderId="0" xfId="0" applyFont="1" applyFill="1"/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/>
    <xf numFmtId="0" fontId="5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9" fillId="3" borderId="0" xfId="0" applyFont="1" applyFill="1"/>
    <xf numFmtId="0" fontId="0" fillId="3" borderId="0" xfId="0" applyFill="1"/>
    <xf numFmtId="0" fontId="11" fillId="3" borderId="0" xfId="0" applyFont="1" applyFill="1"/>
    <xf numFmtId="0" fontId="3" fillId="5" borderId="5" xfId="0" applyFont="1" applyFill="1" applyBorder="1" applyAlignment="1">
      <alignment vertical="center" wrapText="1"/>
    </xf>
    <xf numFmtId="0" fontId="13" fillId="3" borderId="0" xfId="0" applyFont="1" applyFill="1"/>
    <xf numFmtId="0" fontId="5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5" fillId="5" borderId="2" xfId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4" borderId="2" xfId="0" applyNumberFormat="1" applyFont="1" applyFill="1" applyBorder="1" applyAlignment="1">
      <alignment horizontal="center" vertical="center" wrapText="1"/>
    </xf>
    <xf numFmtId="9" fontId="5" fillId="7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 vertical="center" wrapText="1"/>
    </xf>
    <xf numFmtId="9" fontId="8" fillId="4" borderId="2" xfId="2" applyNumberFormat="1" applyFont="1" applyFill="1" applyBorder="1" applyAlignment="1">
      <alignment horizontal="center" vertical="center"/>
    </xf>
    <xf numFmtId="9" fontId="8" fillId="7" borderId="2" xfId="0" applyNumberFormat="1" applyFont="1" applyFill="1" applyBorder="1" applyAlignment="1">
      <alignment horizontal="center" vertical="center"/>
    </xf>
    <xf numFmtId="9" fontId="8" fillId="6" borderId="2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0" fillId="0" borderId="15" xfId="0" applyBorder="1"/>
    <xf numFmtId="9" fontId="0" fillId="0" borderId="0" xfId="1" applyFont="1"/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Fill="1"/>
    <xf numFmtId="9" fontId="6" fillId="5" borderId="2" xfId="1" applyFont="1" applyFill="1" applyBorder="1" applyAlignment="1">
      <alignment horizontal="center" vertical="center" wrapText="1"/>
    </xf>
    <xf numFmtId="9" fontId="6" fillId="5" borderId="2" xfId="1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165" fontId="8" fillId="8" borderId="1" xfId="0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7" fillId="3" borderId="1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5" fontId="7" fillId="3" borderId="7" xfId="1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top" wrapText="1"/>
    </xf>
    <xf numFmtId="3" fontId="5" fillId="11" borderId="2" xfId="0" applyNumberFormat="1" applyFont="1" applyFill="1" applyBorder="1" applyAlignment="1">
      <alignment horizontal="center" vertical="center" wrapText="1"/>
    </xf>
    <xf numFmtId="165" fontId="5" fillId="11" borderId="2" xfId="1" applyNumberFormat="1" applyFont="1" applyFill="1" applyBorder="1" applyAlignment="1">
      <alignment horizontal="center" vertical="center" wrapText="1"/>
    </xf>
    <xf numFmtId="0" fontId="8" fillId="11" borderId="2" xfId="2" applyNumberFormat="1" applyFont="1" applyFill="1" applyBorder="1" applyAlignment="1">
      <alignment horizontal="center" vertical="center"/>
    </xf>
    <xf numFmtId="165" fontId="8" fillId="11" borderId="2" xfId="0" applyNumberFormat="1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3" fontId="8" fillId="11" borderId="2" xfId="2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0" fontId="7" fillId="3" borderId="2" xfId="2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7" fillId="3" borderId="2" xfId="2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left" vertical="center" wrapText="1"/>
    </xf>
    <xf numFmtId="0" fontId="16" fillId="12" borderId="2" xfId="0" applyFont="1" applyFill="1" applyBorder="1" applyAlignment="1">
      <alignment horizontal="left" vertical="center" wrapText="1"/>
    </xf>
    <xf numFmtId="0" fontId="24" fillId="12" borderId="2" xfId="0" applyFont="1" applyFill="1" applyBorder="1" applyAlignment="1">
      <alignment horizontal="center" vertical="center" wrapText="1"/>
    </xf>
    <xf numFmtId="0" fontId="24" fillId="12" borderId="3" xfId="0" applyFont="1" applyFill="1" applyBorder="1" applyAlignment="1">
      <alignment horizontal="center" vertical="center"/>
    </xf>
    <xf numFmtId="0" fontId="24" fillId="12" borderId="6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4" fillId="12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center"/>
    </xf>
    <xf numFmtId="0" fontId="24" fillId="12" borderId="3" xfId="0" applyFont="1" applyFill="1" applyBorder="1" applyAlignment="1">
      <alignment horizontal="center" vertical="center" wrapText="1"/>
    </xf>
    <xf numFmtId="0" fontId="24" fillId="12" borderId="6" xfId="0" applyFont="1" applyFill="1" applyBorder="1" applyAlignment="1">
      <alignment horizontal="center" vertical="center" wrapText="1"/>
    </xf>
    <xf numFmtId="0" fontId="24" fillId="12" borderId="4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58"/>
  <sheetViews>
    <sheetView topLeftCell="A28" workbookViewId="0">
      <selection activeCell="D19" sqref="D19"/>
    </sheetView>
  </sheetViews>
  <sheetFormatPr baseColWidth="10" defaultRowHeight="15" x14ac:dyDescent="0.25"/>
  <cols>
    <col min="1" max="1" width="7.42578125" style="22" customWidth="1"/>
    <col min="2" max="2" width="17.85546875" style="22" customWidth="1"/>
    <col min="3" max="3" width="11.42578125" style="22"/>
    <col min="4" max="4" width="29.28515625" style="22" bestFit="1" customWidth="1"/>
    <col min="5" max="6" width="11.42578125" style="22"/>
    <col min="7" max="7" width="19.5703125" style="22" customWidth="1"/>
    <col min="8" max="8" width="14.28515625" style="22" customWidth="1"/>
    <col min="9" max="16384" width="11.42578125" style="22"/>
  </cols>
  <sheetData>
    <row r="3" spans="1:7" x14ac:dyDescent="0.25">
      <c r="B3" s="23" t="s">
        <v>7</v>
      </c>
    </row>
    <row r="6" spans="1:7" x14ac:dyDescent="0.25">
      <c r="B6" s="22" t="s">
        <v>8</v>
      </c>
      <c r="C6" s="22" t="s">
        <v>28</v>
      </c>
    </row>
    <row r="7" spans="1:7" x14ac:dyDescent="0.25">
      <c r="B7" s="22" t="s">
        <v>9</v>
      </c>
      <c r="C7" s="22" t="s">
        <v>30</v>
      </c>
    </row>
    <row r="8" spans="1:7" x14ac:dyDescent="0.25">
      <c r="B8" s="22" t="s">
        <v>10</v>
      </c>
      <c r="C8" s="22" t="s">
        <v>15</v>
      </c>
    </row>
    <row r="9" spans="1:7" x14ac:dyDescent="0.25">
      <c r="C9" s="25" t="s">
        <v>11</v>
      </c>
    </row>
    <row r="11" spans="1:7" ht="15" customHeight="1" x14ac:dyDescent="0.25">
      <c r="C11" s="1"/>
      <c r="D11" s="5"/>
      <c r="E11" s="102" t="s">
        <v>32</v>
      </c>
      <c r="F11" s="103"/>
      <c r="G11" s="104"/>
    </row>
    <row r="12" spans="1:7" x14ac:dyDescent="0.25">
      <c r="C12" s="1"/>
      <c r="D12" s="6"/>
      <c r="E12" s="105"/>
      <c r="F12" s="106"/>
      <c r="G12" s="107"/>
    </row>
    <row r="13" spans="1:7" ht="40.5" customHeight="1" x14ac:dyDescent="0.25">
      <c r="C13" s="3"/>
      <c r="D13" s="7"/>
      <c r="E13" s="53" t="s">
        <v>4</v>
      </c>
      <c r="F13" s="53" t="s">
        <v>5</v>
      </c>
      <c r="G13" s="24" t="s">
        <v>27</v>
      </c>
    </row>
    <row r="14" spans="1:7" x14ac:dyDescent="0.25">
      <c r="C14" s="10" t="s">
        <v>6</v>
      </c>
      <c r="D14" s="10" t="s">
        <v>20</v>
      </c>
      <c r="E14" s="54">
        <v>10</v>
      </c>
      <c r="F14" s="54">
        <v>20</v>
      </c>
      <c r="G14" s="52">
        <f>((E14/(E14+F14)))</f>
        <v>0.33333333333333331</v>
      </c>
    </row>
    <row r="15" spans="1:7" x14ac:dyDescent="0.25">
      <c r="A15" s="23" t="s">
        <v>41</v>
      </c>
      <c r="C15" s="10" t="s">
        <v>6</v>
      </c>
      <c r="D15" s="10" t="s">
        <v>21</v>
      </c>
      <c r="E15" s="54">
        <v>50</v>
      </c>
      <c r="F15" s="54">
        <v>2</v>
      </c>
      <c r="G15" s="52">
        <f t="shared" ref="G15:G18" si="0">((E15/(E15+F15)))</f>
        <v>0.96153846153846156</v>
      </c>
    </row>
    <row r="16" spans="1:7" x14ac:dyDescent="0.25">
      <c r="C16" s="10" t="s">
        <v>6</v>
      </c>
      <c r="D16" s="10" t="s">
        <v>22</v>
      </c>
      <c r="E16" s="54">
        <v>20</v>
      </c>
      <c r="F16" s="54">
        <v>5</v>
      </c>
      <c r="G16" s="52">
        <f t="shared" si="0"/>
        <v>0.8</v>
      </c>
    </row>
    <row r="17" spans="1:23" x14ac:dyDescent="0.25">
      <c r="C17" s="10" t="s">
        <v>6</v>
      </c>
      <c r="D17" s="10" t="s">
        <v>23</v>
      </c>
      <c r="E17" s="54"/>
      <c r="F17" s="54"/>
      <c r="G17" s="52" t="e">
        <f t="shared" si="0"/>
        <v>#DIV/0!</v>
      </c>
    </row>
    <row r="18" spans="1:23" x14ac:dyDescent="0.25">
      <c r="C18" s="10"/>
      <c r="D18" s="11" t="s">
        <v>24</v>
      </c>
      <c r="E18" s="55">
        <f>SUM(E14:E17)</f>
        <v>80</v>
      </c>
      <c r="F18" s="55">
        <f>SUM(F14:F17)</f>
        <v>27</v>
      </c>
      <c r="G18" s="52">
        <f t="shared" si="0"/>
        <v>0.74766355140186913</v>
      </c>
    </row>
    <row r="21" spans="1:23" ht="15" customHeight="1" x14ac:dyDescent="0.25">
      <c r="C21" s="1"/>
      <c r="D21" s="5"/>
      <c r="E21" s="102" t="s">
        <v>32</v>
      </c>
      <c r="F21" s="103"/>
      <c r="G21" s="104"/>
    </row>
    <row r="22" spans="1:23" x14ac:dyDescent="0.25">
      <c r="C22" s="1"/>
      <c r="D22" s="6"/>
      <c r="E22" s="105"/>
      <c r="F22" s="106"/>
      <c r="G22" s="107"/>
    </row>
    <row r="23" spans="1:23" ht="33.75" customHeight="1" x14ac:dyDescent="0.25">
      <c r="C23" s="3"/>
      <c r="D23" s="7"/>
      <c r="E23" s="13" t="s">
        <v>39</v>
      </c>
      <c r="F23" s="13" t="s">
        <v>38</v>
      </c>
      <c r="G23" s="18" t="s">
        <v>60</v>
      </c>
    </row>
    <row r="24" spans="1:23" x14ac:dyDescent="0.25">
      <c r="C24" s="10" t="s">
        <v>6</v>
      </c>
      <c r="D24" s="10" t="s">
        <v>20</v>
      </c>
      <c r="E24" s="54">
        <v>10</v>
      </c>
      <c r="F24" s="54">
        <v>20</v>
      </c>
      <c r="G24" s="52">
        <f>(E24/F24)</f>
        <v>0.5</v>
      </c>
    </row>
    <row r="25" spans="1:23" x14ac:dyDescent="0.25">
      <c r="C25" s="10" t="s">
        <v>6</v>
      </c>
      <c r="D25" s="10" t="s">
        <v>21</v>
      </c>
      <c r="E25" s="54">
        <v>30</v>
      </c>
      <c r="F25" s="54">
        <v>33</v>
      </c>
      <c r="G25" s="52">
        <f t="shared" ref="G25:G28" si="1">(E25/F25)</f>
        <v>0.90909090909090906</v>
      </c>
    </row>
    <row r="26" spans="1:23" x14ac:dyDescent="0.25">
      <c r="A26" s="23" t="s">
        <v>58</v>
      </c>
      <c r="C26" s="10" t="s">
        <v>6</v>
      </c>
      <c r="D26" s="10" t="s">
        <v>22</v>
      </c>
      <c r="E26" s="54">
        <v>1</v>
      </c>
      <c r="F26" s="54">
        <v>10</v>
      </c>
      <c r="G26" s="52">
        <f t="shared" si="1"/>
        <v>0.1</v>
      </c>
    </row>
    <row r="27" spans="1:23" x14ac:dyDescent="0.25">
      <c r="C27" s="10" t="s">
        <v>6</v>
      </c>
      <c r="D27" s="10" t="s">
        <v>23</v>
      </c>
      <c r="E27" s="54"/>
      <c r="F27" s="54"/>
      <c r="G27" s="52" t="e">
        <f t="shared" si="1"/>
        <v>#DIV/0!</v>
      </c>
    </row>
    <row r="28" spans="1:23" x14ac:dyDescent="0.25">
      <c r="C28" s="11"/>
      <c r="D28" s="11" t="s">
        <v>24</v>
      </c>
      <c r="E28" s="55">
        <f>SUM(E24:E27)</f>
        <v>41</v>
      </c>
      <c r="F28" s="55">
        <f>SUM(F24:F27)</f>
        <v>63</v>
      </c>
      <c r="G28" s="52">
        <f t="shared" si="1"/>
        <v>0.65079365079365081</v>
      </c>
    </row>
    <row r="29" spans="1:23" s="50" customForma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3" s="50" customForma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3" ht="15" customHeight="1" x14ac:dyDescent="0.25">
      <c r="C31" s="1"/>
      <c r="D31" s="5"/>
      <c r="E31" s="102" t="s">
        <v>32</v>
      </c>
      <c r="F31" s="103"/>
      <c r="G31" s="104"/>
    </row>
    <row r="32" spans="1:23" x14ac:dyDescent="0.25">
      <c r="C32" s="1"/>
      <c r="D32" s="6"/>
      <c r="E32" s="105"/>
      <c r="F32" s="106"/>
      <c r="G32" s="107"/>
    </row>
    <row r="33" spans="1:10" x14ac:dyDescent="0.25">
      <c r="C33" s="3"/>
      <c r="D33" s="7"/>
      <c r="E33" s="13" t="s">
        <v>34</v>
      </c>
      <c r="F33" s="13" t="s">
        <v>35</v>
      </c>
      <c r="G33" s="49" t="s">
        <v>61</v>
      </c>
    </row>
    <row r="34" spans="1:10" x14ac:dyDescent="0.25">
      <c r="C34" s="10" t="s">
        <v>6</v>
      </c>
      <c r="D34" s="10" t="s">
        <v>20</v>
      </c>
      <c r="E34" s="14">
        <v>10</v>
      </c>
      <c r="F34" s="14">
        <v>20</v>
      </c>
      <c r="G34" s="51">
        <f>(F34/E34)</f>
        <v>2</v>
      </c>
    </row>
    <row r="35" spans="1:10" x14ac:dyDescent="0.25">
      <c r="C35" s="10" t="s">
        <v>6</v>
      </c>
      <c r="D35" s="10" t="s">
        <v>21</v>
      </c>
      <c r="E35" s="14">
        <v>50</v>
      </c>
      <c r="F35" s="14">
        <v>20</v>
      </c>
      <c r="G35" s="51">
        <f t="shared" ref="G35:G38" si="2">(F35/E35)</f>
        <v>0.4</v>
      </c>
    </row>
    <row r="36" spans="1:10" x14ac:dyDescent="0.25">
      <c r="A36" s="23" t="s">
        <v>59</v>
      </c>
      <c r="C36" s="10" t="s">
        <v>6</v>
      </c>
      <c r="D36" s="10" t="s">
        <v>22</v>
      </c>
      <c r="E36" s="14">
        <v>60</v>
      </c>
      <c r="F36" s="14">
        <v>2</v>
      </c>
      <c r="G36" s="51">
        <f t="shared" si="2"/>
        <v>3.3333333333333333E-2</v>
      </c>
    </row>
    <row r="37" spans="1:10" x14ac:dyDescent="0.25">
      <c r="C37" s="10" t="s">
        <v>6</v>
      </c>
      <c r="D37" s="10" t="s">
        <v>23</v>
      </c>
      <c r="E37" s="14"/>
      <c r="F37" s="14"/>
      <c r="G37" s="51" t="e">
        <f t="shared" si="2"/>
        <v>#DIV/0!</v>
      </c>
    </row>
    <row r="38" spans="1:10" x14ac:dyDescent="0.25">
      <c r="C38" s="11"/>
      <c r="D38" s="11" t="s">
        <v>24</v>
      </c>
      <c r="E38" s="15">
        <f>SUM(E34:E37)</f>
        <v>120</v>
      </c>
      <c r="F38" s="15">
        <f>SUM(F34:F37)</f>
        <v>42</v>
      </c>
      <c r="G38" s="51">
        <f t="shared" si="2"/>
        <v>0.35</v>
      </c>
    </row>
    <row r="41" spans="1:10" x14ac:dyDescent="0.25">
      <c r="B41" s="22" t="s">
        <v>12</v>
      </c>
      <c r="C41" s="22" t="s">
        <v>31</v>
      </c>
    </row>
    <row r="42" spans="1:10" x14ac:dyDescent="0.25">
      <c r="B42" s="22" t="s">
        <v>13</v>
      </c>
      <c r="C42" s="22" t="s">
        <v>29</v>
      </c>
    </row>
    <row r="43" spans="1:10" x14ac:dyDescent="0.25">
      <c r="B43" s="22" t="s">
        <v>14</v>
      </c>
      <c r="C43" s="22" t="s">
        <v>63</v>
      </c>
    </row>
    <row r="45" spans="1:10" x14ac:dyDescent="0.25">
      <c r="C45" s="22" t="s">
        <v>18</v>
      </c>
    </row>
    <row r="46" spans="1:10" ht="15" customHeight="1" x14ac:dyDescent="0.25">
      <c r="C46" s="1"/>
      <c r="D46" s="5"/>
      <c r="E46" s="96" t="s">
        <v>62</v>
      </c>
      <c r="F46" s="97"/>
      <c r="G46" s="98"/>
      <c r="H46" s="108" t="s">
        <v>0</v>
      </c>
      <c r="I46" s="109"/>
      <c r="J46" s="110"/>
    </row>
    <row r="47" spans="1:10" x14ac:dyDescent="0.25">
      <c r="C47" s="1"/>
      <c r="D47" s="6"/>
      <c r="E47" s="99"/>
      <c r="F47" s="100"/>
      <c r="G47" s="101"/>
      <c r="H47" s="111" t="s">
        <v>25</v>
      </c>
      <c r="I47" s="112"/>
      <c r="J47" s="113"/>
    </row>
    <row r="48" spans="1:10" ht="36.75" customHeight="1" x14ac:dyDescent="0.25">
      <c r="C48" s="3"/>
      <c r="D48" s="7"/>
      <c r="E48" s="94" t="s">
        <v>27</v>
      </c>
      <c r="F48" s="94" t="s">
        <v>60</v>
      </c>
      <c r="G48" s="94" t="s">
        <v>61</v>
      </c>
      <c r="H48" s="92" t="s">
        <v>27</v>
      </c>
      <c r="I48" s="92" t="s">
        <v>60</v>
      </c>
      <c r="J48" s="92" t="s">
        <v>61</v>
      </c>
    </row>
    <row r="49" spans="1:10" ht="18.75" customHeight="1" x14ac:dyDescent="0.25">
      <c r="C49" s="9"/>
      <c r="D49" s="12"/>
      <c r="E49" s="95"/>
      <c r="F49" s="95"/>
      <c r="G49" s="95"/>
      <c r="H49" s="93"/>
      <c r="I49" s="93"/>
      <c r="J49" s="93"/>
    </row>
    <row r="50" spans="1:10" x14ac:dyDescent="0.25">
      <c r="C50" s="10" t="s">
        <v>6</v>
      </c>
      <c r="D50" s="10" t="s">
        <v>20</v>
      </c>
      <c r="E50" s="51">
        <f>(G14)</f>
        <v>0.33333333333333331</v>
      </c>
      <c r="F50" s="37">
        <f>(G24)</f>
        <v>0.5</v>
      </c>
      <c r="G50" s="37">
        <f>(G34)</f>
        <v>2</v>
      </c>
      <c r="H50" s="19">
        <v>0</v>
      </c>
      <c r="I50" s="19">
        <v>0</v>
      </c>
      <c r="J50" s="17">
        <v>0</v>
      </c>
    </row>
    <row r="51" spans="1:10" x14ac:dyDescent="0.25">
      <c r="A51" s="23" t="s">
        <v>17</v>
      </c>
      <c r="C51" s="10" t="s">
        <v>6</v>
      </c>
      <c r="D51" s="10" t="s">
        <v>21</v>
      </c>
      <c r="E51" s="51">
        <f t="shared" ref="E51:E54" si="3">(G15)</f>
        <v>0.96153846153846156</v>
      </c>
      <c r="F51" s="37">
        <f t="shared" ref="F51:F54" si="4">(G25)</f>
        <v>0.90909090909090906</v>
      </c>
      <c r="G51" s="37">
        <f t="shared" ref="G51:G54" si="5">(G35)</f>
        <v>0.4</v>
      </c>
      <c r="H51" s="19">
        <v>0</v>
      </c>
      <c r="I51" s="19">
        <v>0</v>
      </c>
      <c r="J51" s="17">
        <v>0</v>
      </c>
    </row>
    <row r="52" spans="1:10" x14ac:dyDescent="0.25">
      <c r="C52" s="10" t="s">
        <v>6</v>
      </c>
      <c r="D52" s="10" t="s">
        <v>22</v>
      </c>
      <c r="E52" s="51">
        <f t="shared" si="3"/>
        <v>0.8</v>
      </c>
      <c r="F52" s="37">
        <f t="shared" si="4"/>
        <v>0.1</v>
      </c>
      <c r="G52" s="37">
        <f t="shared" si="5"/>
        <v>3.3333333333333333E-2</v>
      </c>
      <c r="H52" s="19">
        <v>0</v>
      </c>
      <c r="I52" s="19">
        <v>0</v>
      </c>
      <c r="J52" s="17">
        <v>0</v>
      </c>
    </row>
    <row r="53" spans="1:10" x14ac:dyDescent="0.25">
      <c r="C53" s="10" t="s">
        <v>6</v>
      </c>
      <c r="D53" s="10" t="s">
        <v>23</v>
      </c>
      <c r="E53" s="51" t="e">
        <f t="shared" si="3"/>
        <v>#DIV/0!</v>
      </c>
      <c r="F53" s="37" t="e">
        <f t="shared" si="4"/>
        <v>#DIV/0!</v>
      </c>
      <c r="G53" s="37" t="e">
        <f t="shared" si="5"/>
        <v>#DIV/0!</v>
      </c>
      <c r="H53" s="19">
        <v>0</v>
      </c>
      <c r="I53" s="19">
        <v>0</v>
      </c>
      <c r="J53" s="17">
        <v>0</v>
      </c>
    </row>
    <row r="54" spans="1:10" x14ac:dyDescent="0.25">
      <c r="C54" s="11"/>
      <c r="D54" s="11" t="s">
        <v>24</v>
      </c>
      <c r="E54" s="51">
        <f t="shared" si="3"/>
        <v>0.74766355140186913</v>
      </c>
      <c r="F54" s="37">
        <f t="shared" si="4"/>
        <v>0.65079365079365081</v>
      </c>
      <c r="G54" s="37">
        <f t="shared" si="5"/>
        <v>0.35</v>
      </c>
      <c r="H54" s="19">
        <f>SUM(H50:H53)</f>
        <v>0</v>
      </c>
      <c r="I54" s="19">
        <f>SUM(I50:I53)</f>
        <v>0</v>
      </c>
      <c r="J54" s="17">
        <f>SUM(J50:J53)</f>
        <v>0</v>
      </c>
    </row>
    <row r="57" spans="1:10" x14ac:dyDescent="0.25">
      <c r="B57" s="22" t="s">
        <v>16</v>
      </c>
      <c r="C57" s="22" t="s">
        <v>65</v>
      </c>
    </row>
    <row r="58" spans="1:10" x14ac:dyDescent="0.25">
      <c r="B58" s="22" t="s">
        <v>19</v>
      </c>
      <c r="C58" s="22" t="s">
        <v>64</v>
      </c>
    </row>
  </sheetData>
  <mergeCells count="12">
    <mergeCell ref="E46:G47"/>
    <mergeCell ref="E11:G12"/>
    <mergeCell ref="E21:G22"/>
    <mergeCell ref="E31:G32"/>
    <mergeCell ref="H46:J46"/>
    <mergeCell ref="H47:J47"/>
    <mergeCell ref="J48:J49"/>
    <mergeCell ref="I48:I49"/>
    <mergeCell ref="H48:H49"/>
    <mergeCell ref="E48:E49"/>
    <mergeCell ref="F48:F49"/>
    <mergeCell ref="G48:G4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B1:U26"/>
  <sheetViews>
    <sheetView showGridLines="0" tabSelected="1" zoomScale="110" zoomScaleNormal="110" zoomScaleSheetLayoutView="100" workbookViewId="0">
      <selection activeCell="F24" sqref="F24"/>
    </sheetView>
  </sheetViews>
  <sheetFormatPr baseColWidth="10" defaultColWidth="34.140625" defaultRowHeight="12" customHeight="1" x14ac:dyDescent="0.2"/>
  <cols>
    <col min="1" max="1" width="4.28515625" style="1" customWidth="1"/>
    <col min="2" max="2" width="14.5703125" style="1" customWidth="1"/>
    <col min="3" max="3" width="12.42578125" style="1" customWidth="1"/>
    <col min="4" max="4" width="10" style="4" customWidth="1"/>
    <col min="5" max="5" width="14.28515625" style="8" customWidth="1"/>
    <col min="6" max="7" width="10" style="4" customWidth="1"/>
    <col min="8" max="8" width="13.42578125" style="4" customWidth="1"/>
    <col min="9" max="9" width="11.85546875" style="4" customWidth="1"/>
    <col min="10" max="10" width="10" style="4" customWidth="1"/>
    <col min="11" max="11" width="14.140625" style="4" customWidth="1"/>
    <col min="12" max="12" width="9.85546875" style="4" customWidth="1"/>
    <col min="13" max="13" width="10" style="4" customWidth="1"/>
    <col min="14" max="14" width="14.42578125" style="4" customWidth="1"/>
    <col min="15" max="15" width="10" style="4" customWidth="1"/>
    <col min="16" max="16" width="5.85546875" style="1" customWidth="1"/>
    <col min="17" max="17" width="9.140625" style="1" customWidth="1"/>
    <col min="18" max="18" width="8.7109375" style="1" customWidth="1"/>
    <col min="19" max="19" width="10.42578125" style="1" customWidth="1"/>
    <col min="20" max="20" width="13" style="1" customWidth="1"/>
    <col min="21" max="32" width="6.7109375" style="1" customWidth="1"/>
    <col min="33" max="16384" width="34.140625" style="1"/>
  </cols>
  <sheetData>
    <row r="1" spans="2:21" ht="18" customHeight="1" x14ac:dyDescent="0.2"/>
    <row r="2" spans="2:21" ht="44.25" customHeight="1" x14ac:dyDescent="0.2">
      <c r="B2" s="131" t="s">
        <v>86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Q2" s="145" t="s">
        <v>87</v>
      </c>
      <c r="R2" s="145"/>
      <c r="S2" s="145"/>
      <c r="T2" s="145"/>
    </row>
    <row r="3" spans="2:21" ht="18" customHeight="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21" ht="18" customHeight="1" x14ac:dyDescent="0.2">
      <c r="B4" s="144" t="s">
        <v>83</v>
      </c>
      <c r="C4" s="144"/>
      <c r="D4" s="141" t="s">
        <v>0</v>
      </c>
      <c r="E4" s="142"/>
      <c r="F4" s="143"/>
      <c r="G4" s="141" t="s">
        <v>1</v>
      </c>
      <c r="H4" s="142"/>
      <c r="I4" s="143"/>
      <c r="J4" s="141" t="s">
        <v>2</v>
      </c>
      <c r="K4" s="142"/>
      <c r="L4" s="143"/>
      <c r="M4" s="136" t="s">
        <v>3</v>
      </c>
      <c r="N4" s="136"/>
      <c r="O4" s="136"/>
      <c r="Q4" s="132" t="s">
        <v>51</v>
      </c>
      <c r="R4" s="132" t="s">
        <v>46</v>
      </c>
      <c r="S4" s="132" t="s">
        <v>52</v>
      </c>
      <c r="T4" s="132" t="s">
        <v>54</v>
      </c>
    </row>
    <row r="5" spans="2:21" ht="22.5" customHeight="1" x14ac:dyDescent="0.2">
      <c r="B5" s="144"/>
      <c r="C5" s="144"/>
      <c r="D5" s="137" t="s">
        <v>78</v>
      </c>
      <c r="E5" s="138"/>
      <c r="F5" s="139"/>
      <c r="G5" s="137" t="s">
        <v>79</v>
      </c>
      <c r="H5" s="138"/>
      <c r="I5" s="139"/>
      <c r="J5" s="137" t="s">
        <v>80</v>
      </c>
      <c r="K5" s="138"/>
      <c r="L5" s="139"/>
      <c r="M5" s="140" t="s">
        <v>81</v>
      </c>
      <c r="N5" s="140"/>
      <c r="O5" s="140"/>
      <c r="Q5" s="132"/>
      <c r="R5" s="132"/>
      <c r="S5" s="132"/>
      <c r="T5" s="132"/>
    </row>
    <row r="6" spans="2:21" s="36" customFormat="1" ht="20.25" customHeight="1" x14ac:dyDescent="0.25">
      <c r="B6" s="144"/>
      <c r="C6" s="144"/>
      <c r="D6" s="71" t="s">
        <v>41</v>
      </c>
      <c r="E6" s="71" t="s">
        <v>42</v>
      </c>
      <c r="F6" s="72" t="s">
        <v>55</v>
      </c>
      <c r="G6" s="71" t="s">
        <v>41</v>
      </c>
      <c r="H6" s="72" t="s">
        <v>42</v>
      </c>
      <c r="I6" s="72" t="s">
        <v>55</v>
      </c>
      <c r="J6" s="71" t="s">
        <v>41</v>
      </c>
      <c r="K6" s="71" t="s">
        <v>42</v>
      </c>
      <c r="L6" s="72" t="s">
        <v>55</v>
      </c>
      <c r="M6" s="71" t="s">
        <v>41</v>
      </c>
      <c r="N6" s="72" t="s">
        <v>42</v>
      </c>
      <c r="O6" s="72" t="s">
        <v>55</v>
      </c>
      <c r="Q6" s="64" t="s">
        <v>47</v>
      </c>
      <c r="R6" s="61">
        <v>0.55000000000000004</v>
      </c>
      <c r="S6" s="56">
        <f>+F9</f>
        <v>0.83008181246066703</v>
      </c>
      <c r="T6" s="65" t="str">
        <f>+IF(S6=0,"Sin Datos",IF(S6&gt;=R6,"Cumple","No cumple"))</f>
        <v>Cumple</v>
      </c>
    </row>
    <row r="7" spans="2:21" ht="18" customHeight="1" x14ac:dyDescent="0.2">
      <c r="B7" s="114" t="s">
        <v>75</v>
      </c>
      <c r="C7" s="10" t="s">
        <v>72</v>
      </c>
      <c r="D7" s="80">
        <v>1007</v>
      </c>
      <c r="E7" s="80">
        <v>172</v>
      </c>
      <c r="F7" s="81">
        <f>+IFERROR(D7/(E7+D7),0)</f>
        <v>0.85411365564037323</v>
      </c>
      <c r="G7" s="80"/>
      <c r="H7" s="82"/>
      <c r="I7" s="83">
        <f>+IFERROR(G7/(H7+G7),0)</f>
        <v>0</v>
      </c>
      <c r="J7" s="80"/>
      <c r="K7" s="80"/>
      <c r="L7" s="83">
        <f>+IFERROR(J7/(K7+J7),0)</f>
        <v>0</v>
      </c>
      <c r="M7" s="80"/>
      <c r="N7" s="84"/>
      <c r="O7" s="83">
        <f>+IFERROR(M7/(N7+M7),0)</f>
        <v>0</v>
      </c>
      <c r="Q7" s="64" t="s">
        <v>48</v>
      </c>
      <c r="R7" s="61">
        <v>0.6</v>
      </c>
      <c r="S7" s="56">
        <f>+I9</f>
        <v>0</v>
      </c>
      <c r="T7" s="65" t="str">
        <f t="shared" ref="T7:T9" si="0">+IF(S7=0,"Sin Datos",IF(S7&gt;=R7,"Cumple","No cumple"))</f>
        <v>Sin Datos</v>
      </c>
    </row>
    <row r="8" spans="2:21" s="20" customFormat="1" ht="18" customHeight="1" x14ac:dyDescent="0.2">
      <c r="B8" s="115"/>
      <c r="C8" s="10" t="s">
        <v>73</v>
      </c>
      <c r="D8" s="80">
        <v>312</v>
      </c>
      <c r="E8" s="80">
        <v>98</v>
      </c>
      <c r="F8" s="81">
        <f t="shared" ref="F8:F9" si="1">+IFERROR(D8/(E8+D8),0)</f>
        <v>0.76097560975609757</v>
      </c>
      <c r="G8" s="80"/>
      <c r="H8" s="82"/>
      <c r="I8" s="83">
        <f t="shared" ref="I8:I9" si="2">+IFERROR(G8/(H8+G8),0)</f>
        <v>0</v>
      </c>
      <c r="J8" s="80"/>
      <c r="K8" s="80"/>
      <c r="L8" s="83">
        <f t="shared" ref="L8:L9" si="3">+IFERROR(J8/(K8+J8),0)</f>
        <v>0</v>
      </c>
      <c r="M8" s="80"/>
      <c r="N8" s="84"/>
      <c r="O8" s="83">
        <f t="shared" ref="O8:O9" si="4">+IFERROR(M8/(N8+M8),0)</f>
        <v>0</v>
      </c>
      <c r="Q8" s="64" t="s">
        <v>49</v>
      </c>
      <c r="R8" s="61">
        <v>0.65</v>
      </c>
      <c r="S8" s="56">
        <f>+L9</f>
        <v>0</v>
      </c>
      <c r="T8" s="65" t="str">
        <f t="shared" si="0"/>
        <v>Sin Datos</v>
      </c>
    </row>
    <row r="9" spans="2:21" s="20" customFormat="1" ht="16.5" customHeight="1" x14ac:dyDescent="0.2">
      <c r="B9" s="10"/>
      <c r="C9" s="70" t="s">
        <v>82</v>
      </c>
      <c r="D9" s="74">
        <f>+SUM(D7:D8)</f>
        <v>1319</v>
      </c>
      <c r="E9" s="74">
        <f>+SUM(E7:E8)</f>
        <v>270</v>
      </c>
      <c r="F9" s="75">
        <f t="shared" si="1"/>
        <v>0.83008181246066703</v>
      </c>
      <c r="G9" s="74">
        <f>+SUM(G7:G8)</f>
        <v>0</v>
      </c>
      <c r="H9" s="76">
        <f>+SUM(H7:H8)</f>
        <v>0</v>
      </c>
      <c r="I9" s="77">
        <f t="shared" si="2"/>
        <v>0</v>
      </c>
      <c r="J9" s="74">
        <f>+SUM(J7:J8)</f>
        <v>0</v>
      </c>
      <c r="K9" s="74">
        <f>+SUM(K7:K8)</f>
        <v>0</v>
      </c>
      <c r="L9" s="77">
        <f t="shared" si="3"/>
        <v>0</v>
      </c>
      <c r="M9" s="74">
        <f>+SUM(M7:M8)</f>
        <v>0</v>
      </c>
      <c r="N9" s="78">
        <f>+SUM(N7:N8)</f>
        <v>0</v>
      </c>
      <c r="O9" s="77">
        <f t="shared" si="4"/>
        <v>0</v>
      </c>
      <c r="Q9" s="66" t="s">
        <v>50</v>
      </c>
      <c r="R9" s="67">
        <v>0.7</v>
      </c>
      <c r="S9" s="68">
        <f>+O9</f>
        <v>0</v>
      </c>
      <c r="T9" s="69" t="str">
        <f t="shared" si="0"/>
        <v>Sin Datos</v>
      </c>
    </row>
    <row r="10" spans="2:21" s="21" customFormat="1" ht="12" customHeight="1" x14ac:dyDescent="0.25">
      <c r="B10" s="62"/>
      <c r="C10" s="63"/>
      <c r="D10"/>
      <c r="E10"/>
      <c r="F10"/>
      <c r="G10"/>
      <c r="H10"/>
      <c r="I10"/>
      <c r="J10"/>
      <c r="K10"/>
      <c r="L10"/>
      <c r="M10"/>
      <c r="N10"/>
      <c r="O10"/>
      <c r="P10" s="20"/>
      <c r="Q10" s="59" t="s">
        <v>53</v>
      </c>
      <c r="R10" s="4"/>
      <c r="S10" s="60">
        <f>AVERAGE(S6:S9)</f>
        <v>0.20752045311516676</v>
      </c>
      <c r="T10" s="58"/>
      <c r="U10" s="20"/>
    </row>
    <row r="11" spans="2:21" ht="21.75" customHeight="1" x14ac:dyDescent="0.25">
      <c r="B11" s="21"/>
      <c r="C11" s="22"/>
      <c r="D11" s="22"/>
      <c r="P11" s="21"/>
      <c r="Q11" s="59"/>
      <c r="R11" s="4"/>
      <c r="S11"/>
      <c r="T11" s="58"/>
      <c r="U11" s="21"/>
    </row>
    <row r="12" spans="2:21" ht="18.75" customHeight="1" x14ac:dyDescent="0.2">
      <c r="B12" s="125" t="s">
        <v>84</v>
      </c>
      <c r="C12" s="125"/>
      <c r="D12" s="133" t="s">
        <v>0</v>
      </c>
      <c r="E12" s="134"/>
      <c r="F12" s="135"/>
      <c r="G12" s="133" t="s">
        <v>1</v>
      </c>
      <c r="H12" s="134"/>
      <c r="I12" s="135"/>
      <c r="J12" s="133" t="s">
        <v>2</v>
      </c>
      <c r="K12" s="134"/>
      <c r="L12" s="135"/>
      <c r="M12" s="126" t="s">
        <v>3</v>
      </c>
      <c r="N12" s="126"/>
      <c r="O12" s="126"/>
      <c r="Q12" s="132" t="s">
        <v>51</v>
      </c>
      <c r="R12" s="132" t="s">
        <v>46</v>
      </c>
      <c r="S12" s="132" t="s">
        <v>52</v>
      </c>
      <c r="T12" s="132" t="s">
        <v>54</v>
      </c>
    </row>
    <row r="13" spans="2:21" ht="29.25" customHeight="1" x14ac:dyDescent="0.2">
      <c r="B13" s="125"/>
      <c r="C13" s="125"/>
      <c r="D13" s="127" t="s">
        <v>78</v>
      </c>
      <c r="E13" s="128"/>
      <c r="F13" s="129"/>
      <c r="G13" s="127" t="s">
        <v>79</v>
      </c>
      <c r="H13" s="128"/>
      <c r="I13" s="129"/>
      <c r="J13" s="127" t="s">
        <v>80</v>
      </c>
      <c r="K13" s="128"/>
      <c r="L13" s="129"/>
      <c r="M13" s="130" t="s">
        <v>81</v>
      </c>
      <c r="N13" s="130"/>
      <c r="O13" s="130"/>
      <c r="Q13" s="132"/>
      <c r="R13" s="132"/>
      <c r="S13" s="132"/>
      <c r="T13" s="132"/>
    </row>
    <row r="14" spans="2:21" ht="21.75" customHeight="1" x14ac:dyDescent="0.2">
      <c r="B14" s="125"/>
      <c r="C14" s="125"/>
      <c r="D14" s="88" t="s">
        <v>34</v>
      </c>
      <c r="E14" s="89" t="s">
        <v>35</v>
      </c>
      <c r="F14" s="90" t="s">
        <v>33</v>
      </c>
      <c r="G14" s="88" t="s">
        <v>34</v>
      </c>
      <c r="H14" s="90" t="s">
        <v>35</v>
      </c>
      <c r="I14" s="90" t="s">
        <v>33</v>
      </c>
      <c r="J14" s="88" t="s">
        <v>34</v>
      </c>
      <c r="K14" s="89" t="s">
        <v>35</v>
      </c>
      <c r="L14" s="90" t="s">
        <v>33</v>
      </c>
      <c r="M14" s="88" t="s">
        <v>34</v>
      </c>
      <c r="N14" s="91" t="s">
        <v>35</v>
      </c>
      <c r="O14" s="90" t="s">
        <v>33</v>
      </c>
      <c r="Q14" s="64" t="s">
        <v>47</v>
      </c>
      <c r="R14" s="61">
        <v>7.0000000000000007E-2</v>
      </c>
      <c r="S14" s="56">
        <f>+'COMGES N°13'!F17</f>
        <v>8.8921282798833823E-2</v>
      </c>
      <c r="T14" s="65" t="str">
        <f>+IF(S14=0,"Sin Datos",IF(S14&lt;=R14,"Cumple","No cumple"))</f>
        <v>No cumple</v>
      </c>
    </row>
    <row r="15" spans="2:21" ht="17.25" customHeight="1" x14ac:dyDescent="0.2">
      <c r="B15" s="114" t="s">
        <v>75</v>
      </c>
      <c r="C15" s="10" t="s">
        <v>72</v>
      </c>
      <c r="D15" s="80">
        <v>820</v>
      </c>
      <c r="E15" s="80">
        <v>74</v>
      </c>
      <c r="F15" s="81">
        <f>+IFERROR(E15/D15,0)</f>
        <v>9.0243902439024387E-2</v>
      </c>
      <c r="G15" s="80"/>
      <c r="H15" s="82"/>
      <c r="I15" s="83">
        <f>+IFERROR(H15/G15,0)</f>
        <v>0</v>
      </c>
      <c r="J15" s="80"/>
      <c r="K15" s="80"/>
      <c r="L15" s="83">
        <f>+IFERROR(K15/J15,0)</f>
        <v>0</v>
      </c>
      <c r="M15" s="80"/>
      <c r="N15" s="84"/>
      <c r="O15" s="83">
        <f>+IFERROR(N15/M15,0)</f>
        <v>0</v>
      </c>
      <c r="Q15" s="64" t="s">
        <v>48</v>
      </c>
      <c r="R15" s="61">
        <v>7.0000000000000007E-2</v>
      </c>
      <c r="S15" s="56">
        <f>+'COMGES N°13'!I17</f>
        <v>0</v>
      </c>
      <c r="T15" s="65" t="str">
        <f>+IF(S15=0,"Sin Datos",IF(S15&lt;=R15,"Cumple","No cumple"))</f>
        <v>Sin Datos</v>
      </c>
    </row>
    <row r="16" spans="2:21" ht="17.25" customHeight="1" x14ac:dyDescent="0.2">
      <c r="B16" s="115"/>
      <c r="C16" s="10" t="s">
        <v>73</v>
      </c>
      <c r="D16" s="80">
        <v>552</v>
      </c>
      <c r="E16" s="80">
        <v>48</v>
      </c>
      <c r="F16" s="81">
        <f>+IFERROR(E16/D16,0)</f>
        <v>8.6956521739130432E-2</v>
      </c>
      <c r="G16" s="80"/>
      <c r="H16" s="82"/>
      <c r="I16" s="83">
        <f>+IFERROR(H16/G16,0)</f>
        <v>0</v>
      </c>
      <c r="J16" s="80"/>
      <c r="K16" s="80"/>
      <c r="L16" s="83">
        <f>+IFERROR(K16/J16,0)</f>
        <v>0</v>
      </c>
      <c r="M16" s="80"/>
      <c r="N16" s="84"/>
      <c r="O16" s="83">
        <v>0</v>
      </c>
      <c r="Q16" s="64" t="s">
        <v>49</v>
      </c>
      <c r="R16" s="61">
        <v>7.0000000000000007E-2</v>
      </c>
      <c r="S16" s="56">
        <f>+'COMGES N°13'!L17</f>
        <v>0</v>
      </c>
      <c r="T16" s="65" t="str">
        <f>+IF(S16=0,"Sin Datos",IF(S16&lt;=R16,"Cumple","No cumple"))</f>
        <v>Sin Datos</v>
      </c>
    </row>
    <row r="17" spans="2:21" ht="17.25" customHeight="1" x14ac:dyDescent="0.2">
      <c r="B17" s="10"/>
      <c r="C17" s="70" t="s">
        <v>82</v>
      </c>
      <c r="D17" s="74">
        <f>+SUM(D15:D16)</f>
        <v>1372</v>
      </c>
      <c r="E17" s="74">
        <f>+SUM(E15:E16)</f>
        <v>122</v>
      </c>
      <c r="F17" s="75">
        <f>+IFERROR(E17/D17,0)</f>
        <v>8.8921282798833823E-2</v>
      </c>
      <c r="G17" s="74">
        <f>+SUM(G15:G16)</f>
        <v>0</v>
      </c>
      <c r="H17" s="76">
        <f>+SUM(H15:H16)</f>
        <v>0</v>
      </c>
      <c r="I17" s="77">
        <f>+IFERROR(H17/G17,0)</f>
        <v>0</v>
      </c>
      <c r="J17" s="74">
        <f>SUM(J15:J16)</f>
        <v>0</v>
      </c>
      <c r="K17" s="74">
        <f>SUM(K15:K16)</f>
        <v>0</v>
      </c>
      <c r="L17" s="77">
        <f>+IFERROR(K17/J17,0)</f>
        <v>0</v>
      </c>
      <c r="M17" s="74">
        <f>SUM(M15:M16)</f>
        <v>0</v>
      </c>
      <c r="N17" s="78">
        <f>SUM(N15:N16)</f>
        <v>0</v>
      </c>
      <c r="O17" s="77">
        <f>+IFERROR(N17/M17,0)</f>
        <v>0</v>
      </c>
      <c r="Q17" s="66" t="s">
        <v>50</v>
      </c>
      <c r="R17" s="67">
        <v>7.0000000000000007E-2</v>
      </c>
      <c r="S17" s="68">
        <f>+'COMGES N°13'!O17</f>
        <v>0</v>
      </c>
      <c r="T17" s="69" t="str">
        <f>+IF(S17=0,"Sin Datos",IF(S17&lt;=R17,"Cumple","No cumple"))</f>
        <v>Sin Datos</v>
      </c>
    </row>
    <row r="18" spans="2:21" ht="12" customHeight="1" x14ac:dyDescent="0.2">
      <c r="Q18" s="4"/>
      <c r="R18" s="4"/>
      <c r="S18" s="60">
        <f>AVERAGE(S14:S17)</f>
        <v>2.2230320699708456E-2</v>
      </c>
      <c r="T18" s="4"/>
    </row>
    <row r="19" spans="2:21" ht="18" customHeight="1" x14ac:dyDescent="0.25">
      <c r="Q19" s="4"/>
      <c r="R19" s="4"/>
      <c r="S19"/>
      <c r="T19" s="4"/>
    </row>
    <row r="20" spans="2:21" ht="18" customHeight="1" x14ac:dyDescent="0.2">
      <c r="B20" s="124" t="s">
        <v>85</v>
      </c>
      <c r="C20" s="124"/>
      <c r="D20" s="116" t="s">
        <v>0</v>
      </c>
      <c r="E20" s="117"/>
      <c r="F20" s="118"/>
      <c r="G20" s="116" t="s">
        <v>1</v>
      </c>
      <c r="H20" s="117"/>
      <c r="I20" s="118"/>
      <c r="J20" s="116" t="s">
        <v>2</v>
      </c>
      <c r="K20" s="117"/>
      <c r="L20" s="118"/>
      <c r="M20" s="119" t="s">
        <v>3</v>
      </c>
      <c r="N20" s="119"/>
      <c r="O20" s="119"/>
      <c r="P20" s="21"/>
      <c r="Q20" s="132" t="s">
        <v>51</v>
      </c>
      <c r="R20" s="132" t="s">
        <v>46</v>
      </c>
      <c r="S20" s="132" t="s">
        <v>52</v>
      </c>
      <c r="T20" s="132" t="s">
        <v>54</v>
      </c>
    </row>
    <row r="21" spans="2:21" ht="21.75" customHeight="1" x14ac:dyDescent="0.2">
      <c r="B21" s="124"/>
      <c r="C21" s="124"/>
      <c r="D21" s="120" t="s">
        <v>78</v>
      </c>
      <c r="E21" s="121"/>
      <c r="F21" s="122"/>
      <c r="G21" s="120" t="s">
        <v>79</v>
      </c>
      <c r="H21" s="121"/>
      <c r="I21" s="122"/>
      <c r="J21" s="120" t="s">
        <v>80</v>
      </c>
      <c r="K21" s="121"/>
      <c r="L21" s="122"/>
      <c r="M21" s="123" t="s">
        <v>81</v>
      </c>
      <c r="N21" s="123"/>
      <c r="O21" s="123"/>
      <c r="Q21" s="132"/>
      <c r="R21" s="132"/>
      <c r="S21" s="132"/>
      <c r="T21" s="132"/>
    </row>
    <row r="22" spans="2:21" ht="34.5" customHeight="1" x14ac:dyDescent="0.2">
      <c r="B22" s="124"/>
      <c r="C22" s="124"/>
      <c r="D22" s="87" t="s">
        <v>39</v>
      </c>
      <c r="E22" s="87" t="s">
        <v>38</v>
      </c>
      <c r="F22" s="57" t="s">
        <v>40</v>
      </c>
      <c r="G22" s="87" t="s">
        <v>39</v>
      </c>
      <c r="H22" s="57" t="s">
        <v>38</v>
      </c>
      <c r="I22" s="57" t="s">
        <v>40</v>
      </c>
      <c r="J22" s="87" t="s">
        <v>39</v>
      </c>
      <c r="K22" s="87" t="s">
        <v>38</v>
      </c>
      <c r="L22" s="57" t="s">
        <v>40</v>
      </c>
      <c r="M22" s="87" t="s">
        <v>39</v>
      </c>
      <c r="N22" s="57" t="s">
        <v>38</v>
      </c>
      <c r="O22" s="57" t="s">
        <v>40</v>
      </c>
      <c r="Q22" s="64" t="s">
        <v>47</v>
      </c>
      <c r="R22" s="61">
        <v>0.8</v>
      </c>
      <c r="S22" s="56">
        <f>+'COMGES N°13'!F25</f>
        <v>0.87904289717611561</v>
      </c>
      <c r="T22" s="65" t="str">
        <f>+IF(S22=0,"Sin Datos",IF(S22&gt;=R22,"Cumple","No cumple"))</f>
        <v>Cumple</v>
      </c>
    </row>
    <row r="23" spans="2:21" ht="18" customHeight="1" x14ac:dyDescent="0.2">
      <c r="B23" s="114" t="s">
        <v>75</v>
      </c>
      <c r="C23" s="10" t="s">
        <v>74</v>
      </c>
      <c r="D23" s="80">
        <v>3608</v>
      </c>
      <c r="E23" s="80">
        <v>3210.27</v>
      </c>
      <c r="F23" s="81">
        <f>+IFERROR(E23/D23,0)</f>
        <v>0.88976441241685145</v>
      </c>
      <c r="G23" s="80"/>
      <c r="H23" s="85"/>
      <c r="I23" s="83">
        <f>+IFERROR(H23/G23,0)</f>
        <v>0</v>
      </c>
      <c r="J23" s="80"/>
      <c r="K23" s="86"/>
      <c r="L23" s="83">
        <f>+IFERROR(K23/J23,0)</f>
        <v>0</v>
      </c>
      <c r="M23" s="80"/>
      <c r="N23" s="84"/>
      <c r="O23" s="83">
        <f>+IFERROR(N23/M23,0)</f>
        <v>0</v>
      </c>
      <c r="Q23" s="64" t="s">
        <v>48</v>
      </c>
      <c r="R23" s="61">
        <v>0.8</v>
      </c>
      <c r="S23" s="56">
        <f>+'COMGES N°13'!I25</f>
        <v>0</v>
      </c>
      <c r="T23" s="65" t="str">
        <f>+IF(S23=0,"Sin Datos",IF(S23&gt;=R23,"Cumple","No cumple"))</f>
        <v>Sin Datos</v>
      </c>
    </row>
    <row r="24" spans="2:21" ht="18" customHeight="1" x14ac:dyDescent="0.2">
      <c r="B24" s="115"/>
      <c r="C24" s="10" t="s">
        <v>73</v>
      </c>
      <c r="D24" s="80">
        <v>1031</v>
      </c>
      <c r="E24" s="80">
        <v>867.61</v>
      </c>
      <c r="F24" s="81">
        <f>+IFERROR(E24/D24,0)</f>
        <v>0.84152279340446168</v>
      </c>
      <c r="G24" s="80"/>
      <c r="H24" s="85"/>
      <c r="I24" s="83">
        <f>+IFERROR(H24/G24,0)</f>
        <v>0</v>
      </c>
      <c r="J24" s="80"/>
      <c r="K24" s="80"/>
      <c r="L24" s="83">
        <f>+IFERROR(K24/J24,0)</f>
        <v>0</v>
      </c>
      <c r="M24" s="80"/>
      <c r="N24" s="84"/>
      <c r="O24" s="83">
        <v>0</v>
      </c>
      <c r="Q24" s="64" t="s">
        <v>49</v>
      </c>
      <c r="R24" s="61">
        <v>0.8</v>
      </c>
      <c r="S24" s="56">
        <f>+'COMGES N°13'!L25</f>
        <v>0</v>
      </c>
      <c r="T24" s="65" t="str">
        <f>+IF(S24=0,"Sin Datos",IF(S24&gt;=R24,"Cumple","No cumple"))</f>
        <v>Sin Datos</v>
      </c>
    </row>
    <row r="25" spans="2:21" s="4" customFormat="1" ht="18" customHeight="1" x14ac:dyDescent="0.2">
      <c r="B25" s="10"/>
      <c r="C25" s="70" t="s">
        <v>82</v>
      </c>
      <c r="D25" s="74">
        <f>+SUM(D23:D24)</f>
        <v>4639</v>
      </c>
      <c r="E25" s="74">
        <f>+SUM(E23:E24)</f>
        <v>4077.88</v>
      </c>
      <c r="F25" s="75">
        <f>+IFERROR(E25/D25,0)</f>
        <v>0.87904289717611561</v>
      </c>
      <c r="G25" s="74">
        <f>+SUM(G23:G24)</f>
        <v>0</v>
      </c>
      <c r="H25" s="79">
        <f>+SUM(H23:H24)</f>
        <v>0</v>
      </c>
      <c r="I25" s="77">
        <f>+IFERROR(H25/G25,0)</f>
        <v>0</v>
      </c>
      <c r="J25" s="74">
        <f>SUM(J23:J24)</f>
        <v>0</v>
      </c>
      <c r="K25" s="74">
        <f>SUM(K23:K24)</f>
        <v>0</v>
      </c>
      <c r="L25" s="77">
        <f>+IFERROR(K25/J25,0)</f>
        <v>0</v>
      </c>
      <c r="M25" s="74">
        <f>SUM(M23:M24)</f>
        <v>0</v>
      </c>
      <c r="N25" s="78">
        <f>SUM(N23:N24)</f>
        <v>0</v>
      </c>
      <c r="O25" s="77">
        <f>+IFERROR(N25/M25,0)</f>
        <v>0</v>
      </c>
      <c r="P25" s="1"/>
      <c r="Q25" s="66" t="s">
        <v>50</v>
      </c>
      <c r="R25" s="67">
        <v>0.8</v>
      </c>
      <c r="S25" s="68">
        <f>+'COMGES N°13'!O25</f>
        <v>0</v>
      </c>
      <c r="T25" s="69" t="str">
        <f>+IF(S25=0,"Sin Datos",IF(S25&gt;=R25,"Cumple","No cumple"))</f>
        <v>Sin Datos</v>
      </c>
      <c r="U25" s="1"/>
    </row>
    <row r="26" spans="2:21" s="4" customFormat="1" ht="12" customHeight="1" x14ac:dyDescent="0.25">
      <c r="B26" s="62"/>
      <c r="C26" s="63"/>
      <c r="D26"/>
      <c r="E26"/>
      <c r="F26"/>
      <c r="G26"/>
      <c r="H26"/>
      <c r="I26"/>
      <c r="J26"/>
      <c r="K26"/>
      <c r="L26"/>
      <c r="M26"/>
      <c r="N26"/>
      <c r="O26"/>
      <c r="P26" s="1"/>
      <c r="Q26" s="58"/>
      <c r="R26" s="61"/>
      <c r="S26" s="60">
        <f>AVERAGE(S22:S25)</f>
        <v>0.2197607242940289</v>
      </c>
      <c r="T26" s="58"/>
      <c r="U26" s="1"/>
    </row>
  </sheetData>
  <sheetProtection formatRows="0" selectLockedCells="1" selectUnlockedCells="1"/>
  <mergeCells count="44">
    <mergeCell ref="Q20:Q21"/>
    <mergeCell ref="R20:R21"/>
    <mergeCell ref="S20:S21"/>
    <mergeCell ref="T20:T21"/>
    <mergeCell ref="Q2:T2"/>
    <mergeCell ref="R4:R5"/>
    <mergeCell ref="S4:S5"/>
    <mergeCell ref="T4:T5"/>
    <mergeCell ref="Q12:Q13"/>
    <mergeCell ref="R12:R13"/>
    <mergeCell ref="S12:S13"/>
    <mergeCell ref="T12:T13"/>
    <mergeCell ref="B2:O2"/>
    <mergeCell ref="Q4:Q5"/>
    <mergeCell ref="B15:B16"/>
    <mergeCell ref="D12:F12"/>
    <mergeCell ref="G12:I12"/>
    <mergeCell ref="J12:L12"/>
    <mergeCell ref="M4:O4"/>
    <mergeCell ref="D5:F5"/>
    <mergeCell ref="G5:I5"/>
    <mergeCell ref="J5:L5"/>
    <mergeCell ref="M5:O5"/>
    <mergeCell ref="B7:B8"/>
    <mergeCell ref="D4:F4"/>
    <mergeCell ref="G4:I4"/>
    <mergeCell ref="J4:L4"/>
    <mergeCell ref="B4:C6"/>
    <mergeCell ref="B12:C14"/>
    <mergeCell ref="M12:O12"/>
    <mergeCell ref="D13:F13"/>
    <mergeCell ref="G13:I13"/>
    <mergeCell ref="J13:L13"/>
    <mergeCell ref="M13:O13"/>
    <mergeCell ref="B23:B24"/>
    <mergeCell ref="D20:F20"/>
    <mergeCell ref="G20:I20"/>
    <mergeCell ref="J20:L20"/>
    <mergeCell ref="M20:O20"/>
    <mergeCell ref="D21:F21"/>
    <mergeCell ref="G21:I21"/>
    <mergeCell ref="J21:L21"/>
    <mergeCell ref="M21:O21"/>
    <mergeCell ref="B20:C22"/>
  </mergeCells>
  <pageMargins left="0.25" right="0.25" top="0.75" bottom="0.75" header="0.3" footer="0.3"/>
  <pageSetup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"/>
  <sheetViews>
    <sheetView showGridLines="0" zoomScaleNormal="100" workbookViewId="0">
      <selection activeCell="M17" sqref="M17"/>
    </sheetView>
  </sheetViews>
  <sheetFormatPr baseColWidth="10" defaultRowHeight="15" x14ac:dyDescent="0.25"/>
  <cols>
    <col min="2" max="2" width="15.7109375" customWidth="1"/>
  </cols>
  <sheetData>
    <row r="1" spans="1:17" s="1" customFormat="1" ht="22.5" customHeight="1" x14ac:dyDescent="0.2">
      <c r="B1" s="5"/>
      <c r="C1" s="102" t="s">
        <v>66</v>
      </c>
      <c r="D1" s="103"/>
      <c r="E1" s="104"/>
      <c r="F1" s="108" t="s">
        <v>0</v>
      </c>
      <c r="G1" s="109"/>
      <c r="H1" s="109"/>
      <c r="I1" s="148" t="s">
        <v>1</v>
      </c>
      <c r="J1" s="149"/>
      <c r="K1" s="149"/>
      <c r="L1" s="152" t="s">
        <v>2</v>
      </c>
      <c r="M1" s="153"/>
      <c r="N1" s="153"/>
      <c r="O1" s="156" t="s">
        <v>3</v>
      </c>
      <c r="P1" s="156"/>
      <c r="Q1" s="156"/>
    </row>
    <row r="2" spans="1:17" s="1" customFormat="1" ht="22.5" customHeight="1" x14ac:dyDescent="0.2">
      <c r="B2" s="6"/>
      <c r="C2" s="105"/>
      <c r="D2" s="106"/>
      <c r="E2" s="107"/>
      <c r="F2" s="111" t="s">
        <v>67</v>
      </c>
      <c r="G2" s="112"/>
      <c r="H2" s="112"/>
      <c r="I2" s="150" t="s">
        <v>68</v>
      </c>
      <c r="J2" s="151"/>
      <c r="K2" s="151"/>
      <c r="L2" s="154" t="s">
        <v>69</v>
      </c>
      <c r="M2" s="155"/>
      <c r="N2" s="155"/>
      <c r="O2" s="146" t="s">
        <v>70</v>
      </c>
      <c r="P2" s="146"/>
      <c r="Q2" s="146"/>
    </row>
    <row r="3" spans="1:17" s="36" customFormat="1" ht="47.25" customHeight="1" x14ac:dyDescent="0.25">
      <c r="C3" s="26" t="s">
        <v>43</v>
      </c>
      <c r="D3" s="31" t="s">
        <v>44</v>
      </c>
      <c r="E3" s="31" t="s">
        <v>45</v>
      </c>
      <c r="F3" s="27" t="s">
        <v>43</v>
      </c>
      <c r="G3" s="27" t="s">
        <v>44</v>
      </c>
      <c r="H3" s="32" t="s">
        <v>45</v>
      </c>
      <c r="I3" s="28" t="s">
        <v>43</v>
      </c>
      <c r="J3" s="33" t="s">
        <v>44</v>
      </c>
      <c r="K3" s="33" t="s">
        <v>45</v>
      </c>
      <c r="L3" s="29" t="s">
        <v>43</v>
      </c>
      <c r="M3" s="29" t="s">
        <v>44</v>
      </c>
      <c r="N3" s="34" t="s">
        <v>45</v>
      </c>
      <c r="O3" s="30" t="s">
        <v>43</v>
      </c>
      <c r="P3" s="35" t="s">
        <v>44</v>
      </c>
      <c r="Q3" s="35" t="s">
        <v>45</v>
      </c>
    </row>
    <row r="4" spans="1:17" s="1" customFormat="1" ht="15" customHeight="1" x14ac:dyDescent="0.2">
      <c r="A4" s="114" t="s">
        <v>75</v>
      </c>
      <c r="B4" s="10" t="s">
        <v>76</v>
      </c>
      <c r="C4" s="37" t="e">
        <f>+'COMGES N°13'!#REF!</f>
        <v>#REF!</v>
      </c>
      <c r="D4" s="37" t="e">
        <f>+'COMGES N°13'!#REF!</f>
        <v>#REF!</v>
      </c>
      <c r="E4" s="37" t="e">
        <f>+#REF!</f>
        <v>#REF!</v>
      </c>
      <c r="F4" s="38">
        <f>+'COMGES N°13'!F7</f>
        <v>0.85411365564037323</v>
      </c>
      <c r="G4" s="38">
        <f>+'COMGES N°13'!F23</f>
        <v>0.88976441241685145</v>
      </c>
      <c r="H4" s="2">
        <f>+'COMGES N°13'!F15</f>
        <v>9.0243902439024387E-2</v>
      </c>
      <c r="I4" s="39">
        <f>+'COMGES N°13'!I7</f>
        <v>0</v>
      </c>
      <c r="J4" s="42">
        <f>+'COMGES N°13'!I23</f>
        <v>0</v>
      </c>
      <c r="K4" s="16">
        <f>+'COMGES N°13'!I15</f>
        <v>0</v>
      </c>
      <c r="L4" s="40">
        <f>+'COMGES N°13'!L7</f>
        <v>0</v>
      </c>
      <c r="M4" s="40">
        <f>+'COMGES N°13'!L23</f>
        <v>0</v>
      </c>
      <c r="N4" s="43">
        <f>+'COMGES N°13'!L15</f>
        <v>0</v>
      </c>
      <c r="O4" s="41">
        <f>+'COMGES N°13'!O7</f>
        <v>0</v>
      </c>
      <c r="P4" s="44">
        <f>+'COMGES N°13'!O23</f>
        <v>0</v>
      </c>
      <c r="Q4" s="44">
        <f>+'COMGES N°13'!O15</f>
        <v>0</v>
      </c>
    </row>
    <row r="5" spans="1:17" s="20" customFormat="1" ht="12" customHeight="1" x14ac:dyDescent="0.2">
      <c r="A5" s="115"/>
      <c r="B5" s="10" t="s">
        <v>77</v>
      </c>
      <c r="C5" s="37" t="e">
        <f>+'COMGES N°13'!#REF!</f>
        <v>#REF!</v>
      </c>
      <c r="D5" s="37" t="e">
        <f>+'COMGES N°13'!#REF!</f>
        <v>#REF!</v>
      </c>
      <c r="E5" s="37" t="e">
        <f>+#REF!</f>
        <v>#REF!</v>
      </c>
      <c r="F5" s="38">
        <f>+'COMGES N°13'!F8</f>
        <v>0.76097560975609757</v>
      </c>
      <c r="G5" s="38">
        <f>+'COMGES N°13'!F24</f>
        <v>0.84152279340446168</v>
      </c>
      <c r="H5" s="2">
        <f>+'COMGES N°13'!F16</f>
        <v>8.6956521739130432E-2</v>
      </c>
      <c r="I5" s="39">
        <f>+'COMGES N°13'!I8</f>
        <v>0</v>
      </c>
      <c r="J5" s="42">
        <f>+'COMGES N°13'!I24</f>
        <v>0</v>
      </c>
      <c r="K5" s="16">
        <f>+'COMGES N°13'!I16</f>
        <v>0</v>
      </c>
      <c r="L5" s="40">
        <f>+'COMGES N°13'!L8</f>
        <v>0</v>
      </c>
      <c r="M5" s="40">
        <f>+'COMGES N°13'!L24</f>
        <v>0</v>
      </c>
      <c r="N5" s="43">
        <f>+'COMGES N°13'!L16</f>
        <v>0</v>
      </c>
      <c r="O5" s="41">
        <f>+'COMGES N°13'!O8</f>
        <v>0</v>
      </c>
      <c r="P5" s="44">
        <f>+'COMGES N°13'!O24</f>
        <v>0</v>
      </c>
      <c r="Q5" s="44">
        <f>+'COMGES N°13'!O16</f>
        <v>0</v>
      </c>
    </row>
    <row r="6" spans="1:17" s="20" customFormat="1" ht="12" customHeight="1" x14ac:dyDescent="0.2">
      <c r="A6" s="115"/>
      <c r="B6" s="10" t="s">
        <v>22</v>
      </c>
      <c r="C6" s="37" t="e">
        <f>+'COMGES N°13'!#REF!</f>
        <v>#REF!</v>
      </c>
      <c r="D6" s="37" t="e">
        <f>+#REF!</f>
        <v>#REF!</v>
      </c>
      <c r="E6" s="37" t="e">
        <f>+#REF!</f>
        <v>#REF!</v>
      </c>
      <c r="F6" s="38" t="e">
        <f>+'COMGES N°13'!#REF!</f>
        <v>#REF!</v>
      </c>
      <c r="G6" s="38" t="e">
        <f>+#REF!</f>
        <v>#REF!</v>
      </c>
      <c r="H6" s="2" t="e">
        <f>+#REF!</f>
        <v>#REF!</v>
      </c>
      <c r="I6" s="39" t="e">
        <f>+'COMGES N°13'!#REF!</f>
        <v>#REF!</v>
      </c>
      <c r="J6" s="42" t="e">
        <f>+#REF!</f>
        <v>#REF!</v>
      </c>
      <c r="K6" s="16" t="e">
        <f>+#REF!</f>
        <v>#REF!</v>
      </c>
      <c r="L6" s="40" t="e">
        <f>+'COMGES N°13'!#REF!</f>
        <v>#REF!</v>
      </c>
      <c r="M6" s="40" t="e">
        <f>+#REF!</f>
        <v>#REF!</v>
      </c>
      <c r="N6" s="43" t="e">
        <f>+#REF!</f>
        <v>#REF!</v>
      </c>
      <c r="O6" s="41" t="e">
        <f>+'COMGES N°13'!#REF!</f>
        <v>#REF!</v>
      </c>
      <c r="P6" s="44" t="e">
        <f>+#REF!</f>
        <v>#REF!</v>
      </c>
      <c r="Q6" s="44" t="e">
        <f>+#REF!</f>
        <v>#REF!</v>
      </c>
    </row>
    <row r="7" spans="1:17" s="20" customFormat="1" ht="12" customHeight="1" x14ac:dyDescent="0.2">
      <c r="A7" s="115"/>
      <c r="B7" s="10" t="s">
        <v>23</v>
      </c>
      <c r="C7" s="37" t="e">
        <f>+'COMGES N°13'!#REF!</f>
        <v>#REF!</v>
      </c>
      <c r="D7" s="37" t="e">
        <f>+#REF!</f>
        <v>#REF!</v>
      </c>
      <c r="E7" s="37" t="e">
        <f>+#REF!</f>
        <v>#REF!</v>
      </c>
      <c r="F7" s="38" t="e">
        <f>+'COMGES N°13'!#REF!</f>
        <v>#REF!</v>
      </c>
      <c r="G7" s="38" t="e">
        <f>+#REF!</f>
        <v>#REF!</v>
      </c>
      <c r="H7" s="2" t="e">
        <f>+#REF!</f>
        <v>#REF!</v>
      </c>
      <c r="I7" s="39" t="e">
        <f>+'COMGES N°13'!#REF!</f>
        <v>#REF!</v>
      </c>
      <c r="J7" s="42" t="e">
        <f>+#REF!</f>
        <v>#REF!</v>
      </c>
      <c r="K7" s="16" t="e">
        <f>+#REF!</f>
        <v>#REF!</v>
      </c>
      <c r="L7" s="40" t="e">
        <f>+'COMGES N°13'!#REF!</f>
        <v>#REF!</v>
      </c>
      <c r="M7" s="40" t="e">
        <f>+#REF!</f>
        <v>#REF!</v>
      </c>
      <c r="N7" s="43" t="e">
        <f>+#REF!</f>
        <v>#REF!</v>
      </c>
      <c r="O7" s="41" t="e">
        <f>+'COMGES N°13'!#REF!</f>
        <v>#REF!</v>
      </c>
      <c r="P7" s="44" t="e">
        <f>+#REF!</f>
        <v>#REF!</v>
      </c>
      <c r="Q7" s="44" t="e">
        <f>+#REF!</f>
        <v>#REF!</v>
      </c>
    </row>
    <row r="8" spans="1:17" s="20" customFormat="1" ht="12" customHeight="1" x14ac:dyDescent="0.2">
      <c r="A8" s="115"/>
      <c r="B8" s="10" t="s">
        <v>26</v>
      </c>
      <c r="C8" s="37" t="e">
        <f>+'COMGES N°13'!#REF!</f>
        <v>#REF!</v>
      </c>
      <c r="D8" s="37" t="e">
        <f>+#REF!</f>
        <v>#REF!</v>
      </c>
      <c r="E8" s="37" t="e">
        <f>+#REF!</f>
        <v>#REF!</v>
      </c>
      <c r="F8" s="38" t="e">
        <f>+'COMGES N°13'!#REF!</f>
        <v>#REF!</v>
      </c>
      <c r="G8" s="38" t="e">
        <f>+#REF!</f>
        <v>#REF!</v>
      </c>
      <c r="H8" s="2" t="e">
        <f>+#REF!</f>
        <v>#REF!</v>
      </c>
      <c r="I8" s="39" t="e">
        <f>+'COMGES N°13'!#REF!</f>
        <v>#REF!</v>
      </c>
      <c r="J8" s="42" t="e">
        <f>+#REF!</f>
        <v>#REF!</v>
      </c>
      <c r="K8" s="16" t="e">
        <f>+#REF!</f>
        <v>#REF!</v>
      </c>
      <c r="L8" s="40" t="e">
        <f>+'COMGES N°13'!#REF!</f>
        <v>#REF!</v>
      </c>
      <c r="M8" s="40" t="e">
        <f>+#REF!</f>
        <v>#REF!</v>
      </c>
      <c r="N8" s="43" t="e">
        <f>+#REF!</f>
        <v>#REF!</v>
      </c>
      <c r="O8" s="41" t="e">
        <f>+'COMGES N°13'!#REF!</f>
        <v>#REF!</v>
      </c>
      <c r="P8" s="44" t="e">
        <f>+#REF!</f>
        <v>#REF!</v>
      </c>
      <c r="Q8" s="44" t="e">
        <f>+#REF!</f>
        <v>#REF!</v>
      </c>
    </row>
    <row r="9" spans="1:17" s="20" customFormat="1" ht="12" customHeight="1" x14ac:dyDescent="0.2">
      <c r="A9" s="115"/>
      <c r="B9" s="10" t="s">
        <v>36</v>
      </c>
      <c r="C9" s="37" t="e">
        <f>+'COMGES N°13'!#REF!</f>
        <v>#REF!</v>
      </c>
      <c r="D9" s="37" t="e">
        <f>+#REF!</f>
        <v>#REF!</v>
      </c>
      <c r="E9" s="37" t="e">
        <f>+#REF!</f>
        <v>#REF!</v>
      </c>
      <c r="F9" s="38" t="e">
        <f>+'COMGES N°13'!#REF!</f>
        <v>#REF!</v>
      </c>
      <c r="G9" s="38" t="e">
        <f>+#REF!</f>
        <v>#REF!</v>
      </c>
      <c r="H9" s="2" t="e">
        <f>+#REF!</f>
        <v>#REF!</v>
      </c>
      <c r="I9" s="39" t="e">
        <f>+'COMGES N°13'!#REF!</f>
        <v>#REF!</v>
      </c>
      <c r="J9" s="42" t="e">
        <f>+#REF!</f>
        <v>#REF!</v>
      </c>
      <c r="K9" s="16" t="e">
        <f>+#REF!</f>
        <v>#REF!</v>
      </c>
      <c r="L9" s="40" t="e">
        <f>+'COMGES N°13'!#REF!</f>
        <v>#REF!</v>
      </c>
      <c r="M9" s="40" t="e">
        <f>+#REF!</f>
        <v>#REF!</v>
      </c>
      <c r="N9" s="43" t="e">
        <f>+#REF!</f>
        <v>#REF!</v>
      </c>
      <c r="O9" s="41" t="e">
        <f>+'COMGES N°13'!#REF!</f>
        <v>#REF!</v>
      </c>
      <c r="P9" s="44" t="e">
        <f>+#REF!</f>
        <v>#REF!</v>
      </c>
      <c r="Q9" s="44" t="e">
        <f>+#REF!</f>
        <v>#REF!</v>
      </c>
    </row>
    <row r="10" spans="1:17" s="20" customFormat="1" ht="12" customHeight="1" x14ac:dyDescent="0.2">
      <c r="A10" s="147"/>
      <c r="B10" s="10" t="s">
        <v>37</v>
      </c>
      <c r="C10" s="37" t="e">
        <f>+'COMGES N°13'!#REF!</f>
        <v>#REF!</v>
      </c>
      <c r="D10" s="37" t="e">
        <f>+#REF!</f>
        <v>#REF!</v>
      </c>
      <c r="E10" s="37" t="e">
        <f>+#REF!</f>
        <v>#REF!</v>
      </c>
      <c r="F10" s="38" t="e">
        <f>+'COMGES N°13'!#REF!</f>
        <v>#REF!</v>
      </c>
      <c r="G10" s="38" t="e">
        <f>+#REF!</f>
        <v>#REF!</v>
      </c>
      <c r="H10" s="2" t="e">
        <f>+#REF!</f>
        <v>#REF!</v>
      </c>
      <c r="I10" s="39" t="e">
        <f>+'COMGES N°13'!#REF!</f>
        <v>#REF!</v>
      </c>
      <c r="J10" s="42" t="e">
        <f>+#REF!</f>
        <v>#REF!</v>
      </c>
      <c r="K10" s="16" t="e">
        <f>+#REF!</f>
        <v>#REF!</v>
      </c>
      <c r="L10" s="40" t="e">
        <f>+'COMGES N°13'!#REF!</f>
        <v>#REF!</v>
      </c>
      <c r="M10" s="40" t="e">
        <f>+#REF!</f>
        <v>#REF!</v>
      </c>
      <c r="N10" s="43" t="e">
        <f>+#REF!</f>
        <v>#REF!</v>
      </c>
      <c r="O10" s="41" t="e">
        <f>+'COMGES N°13'!#REF!</f>
        <v>#REF!</v>
      </c>
      <c r="P10" s="44" t="e">
        <f>+#REF!</f>
        <v>#REF!</v>
      </c>
      <c r="Q10" s="44" t="e">
        <f>+#REF!</f>
        <v>#REF!</v>
      </c>
    </row>
    <row r="11" spans="1:17" s="20" customFormat="1" ht="12" customHeight="1" x14ac:dyDescent="0.2">
      <c r="A11" s="10"/>
      <c r="B11" s="11" t="s">
        <v>71</v>
      </c>
      <c r="C11" s="37" t="e">
        <f>+'COMGES N°13'!#REF!</f>
        <v>#REF!</v>
      </c>
      <c r="D11" s="37" t="e">
        <f>+'COMGES N°13'!#REF!</f>
        <v>#REF!</v>
      </c>
      <c r="E11" s="37" t="e">
        <f>+#REF!</f>
        <v>#REF!</v>
      </c>
      <c r="F11" s="38">
        <f>+'COMGES N°13'!F9</f>
        <v>0.83008181246066703</v>
      </c>
      <c r="G11" s="38">
        <f>+'COMGES N°13'!F25</f>
        <v>0.87904289717611561</v>
      </c>
      <c r="H11" s="2">
        <f>+'COMGES N°13'!F17</f>
        <v>8.8921282798833823E-2</v>
      </c>
      <c r="I11" s="39">
        <f>+'COMGES N°13'!I9</f>
        <v>0</v>
      </c>
      <c r="J11" s="42">
        <f>+'COMGES N°13'!I25</f>
        <v>0</v>
      </c>
      <c r="K11" s="16">
        <f>+'COMGES N°13'!I17</f>
        <v>0</v>
      </c>
      <c r="L11" s="40">
        <f>+'COMGES N°13'!L9</f>
        <v>0</v>
      </c>
      <c r="M11" s="40">
        <f>+'COMGES N°13'!L25</f>
        <v>0</v>
      </c>
      <c r="N11" s="43">
        <f>+'COMGES N°13'!L17</f>
        <v>0</v>
      </c>
      <c r="O11" s="41">
        <f>+'COMGES N°13'!O9</f>
        <v>0</v>
      </c>
      <c r="P11" s="44">
        <f>+'COMGES N°13'!O25</f>
        <v>0</v>
      </c>
      <c r="Q11" s="44">
        <f>+'COMGES N°13'!O17</f>
        <v>0</v>
      </c>
    </row>
    <row r="15" spans="1:17" ht="15.75" thickBot="1" x14ac:dyDescent="0.3">
      <c r="E15" s="46" t="s">
        <v>56</v>
      </c>
      <c r="F15" s="45" t="s">
        <v>43</v>
      </c>
      <c r="G15" s="45" t="s">
        <v>44</v>
      </c>
      <c r="H15" s="45" t="s">
        <v>45</v>
      </c>
      <c r="I15" s="45" t="s">
        <v>57</v>
      </c>
    </row>
    <row r="16" spans="1:17" ht="15.75" thickTop="1" x14ac:dyDescent="0.25">
      <c r="E16" s="47" t="s">
        <v>47</v>
      </c>
      <c r="F16">
        <f>+IF('COMGES N°13'!T6="sin datos",0,IF('COMGES N°13'!T6="cumple",0.4,0))</f>
        <v>0.4</v>
      </c>
      <c r="G16">
        <f>IF('COMGES N°13'!T22="sin datos",0,IF('COMGES N°13'!T22="cumple",0.3,0))</f>
        <v>0.3</v>
      </c>
      <c r="H16">
        <f>IF('COMGES N°13'!T14="sin datos",0,IF('COMGES N°13'!T14="cumple",0.3,0))</f>
        <v>0</v>
      </c>
      <c r="I16" s="48">
        <f>+SUM(F16:H16)</f>
        <v>0.7</v>
      </c>
    </row>
    <row r="17" spans="5:9" x14ac:dyDescent="0.25">
      <c r="E17" s="47" t="s">
        <v>48</v>
      </c>
      <c r="F17">
        <f>+IF('COMGES N°13'!T7="sin datos",0,IF('COMGES N°13'!T7="cumple",0.4,0))</f>
        <v>0</v>
      </c>
      <c r="G17">
        <f>IF('COMGES N°13'!T23="sin datos",0,IF('COMGES N°13'!T23="cumple",0.3,0))</f>
        <v>0</v>
      </c>
      <c r="H17">
        <f>IF('COMGES N°13'!T15="sin datos",0,IF('COMGES N°13'!T15="cumple",0.3,0))</f>
        <v>0</v>
      </c>
      <c r="I17" s="48">
        <f t="shared" ref="I17:I19" si="0">+SUM(F17:H17)</f>
        <v>0</v>
      </c>
    </row>
    <row r="18" spans="5:9" x14ac:dyDescent="0.25">
      <c r="E18" s="47" t="s">
        <v>49</v>
      </c>
      <c r="F18">
        <f>+IF('COMGES N°13'!T8="sin datos",0,IF('COMGES N°13'!T8="cumple",0.4,0))</f>
        <v>0</v>
      </c>
      <c r="G18">
        <f>IF('COMGES N°13'!T24="sin datos",0,IF('COMGES N°13'!T24="cumple",0.3,0))</f>
        <v>0</v>
      </c>
      <c r="H18">
        <f>IF('COMGES N°13'!T16="sin datos",0,IF('COMGES N°13'!T16="cumple",0.3,0))</f>
        <v>0</v>
      </c>
      <c r="I18" s="48">
        <f t="shared" si="0"/>
        <v>0</v>
      </c>
    </row>
    <row r="19" spans="5:9" x14ac:dyDescent="0.25">
      <c r="E19" s="47" t="s">
        <v>50</v>
      </c>
      <c r="F19">
        <f>+IF('COMGES N°13'!T9="sin datos",0,IF('COMGES N°13'!T9="cumple",0.4,0))</f>
        <v>0</v>
      </c>
      <c r="G19">
        <f>IF('COMGES N°13'!T25="sin datos",0,IF('COMGES N°13'!T25="cumple",0.3,0))</f>
        <v>0</v>
      </c>
      <c r="H19">
        <f>IF('COMGES N°13'!T17="sin datos",0,IF('COMGES N°13'!T17="cumple",0.3,0))</f>
        <v>0</v>
      </c>
      <c r="I19" s="48">
        <f t="shared" si="0"/>
        <v>0</v>
      </c>
    </row>
  </sheetData>
  <mergeCells count="10">
    <mergeCell ref="O2:Q2"/>
    <mergeCell ref="A4:A10"/>
    <mergeCell ref="F1:H1"/>
    <mergeCell ref="F2:H2"/>
    <mergeCell ref="I1:K1"/>
    <mergeCell ref="I2:K2"/>
    <mergeCell ref="L1:N1"/>
    <mergeCell ref="L2:N2"/>
    <mergeCell ref="C1:E2"/>
    <mergeCell ref="O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Instructivo</vt:lpstr>
      <vt:lpstr>COMGES N°13</vt:lpstr>
      <vt:lpstr>Resumen</vt:lpstr>
      <vt:lpstr>'COMGES N°13'!Área_de_impresión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2022-04-29T13:55:46Z</dcterms:modified>
</cp:coreProperties>
</file>